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eakin365-my.sharepoint.com/personal/s223227071_deakin_edu_au/Documents/Desktop/Eductation_focused_deakin/documents/teaching/"/>
    </mc:Choice>
  </mc:AlternateContent>
  <xr:revisionPtr revIDLastSave="0" documentId="8_{3560D777-0ADC-4EC1-A27E-8E9B74BFD177}" xr6:coauthVersionLast="47" xr6:coauthVersionMax="47" xr10:uidLastSave="{00000000-0000-0000-0000-000000000000}"/>
  <bookViews>
    <workbookView xWindow="28680" yWindow="-120" windowWidth="51840" windowHeight="21120" activeTab="2" xr2:uid="{00000000-000D-0000-FFFF-FFFF00000000}"/>
  </bookViews>
  <sheets>
    <sheet name="Overview" sheetId="1" r:id="rId1"/>
    <sheet name="Portfolio stocks" sheetId="2" r:id="rId2"/>
    <sheet name="Historical Prices" sheetId="3" r:id="rId3"/>
    <sheet name="Returns" sheetId="4" r:id="rId4"/>
    <sheet name="Simulation" sheetId="5" r:id="rId5"/>
    <sheet name="Dashboard" sheetId="6" r:id="rId6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5" l="1"/>
  <c r="C30" i="4"/>
  <c r="D30" i="4"/>
  <c r="E30" i="4"/>
  <c r="F30" i="4"/>
  <c r="G30" i="4"/>
  <c r="H30" i="4"/>
  <c r="I30" i="4"/>
  <c r="J30" i="4"/>
  <c r="K30" i="4"/>
  <c r="L30" i="4"/>
  <c r="M30" i="4"/>
  <c r="N30" i="4"/>
  <c r="B30" i="4"/>
  <c r="I33" i="5"/>
  <c r="H33" i="5"/>
  <c r="I32" i="5"/>
  <c r="H32" i="5"/>
  <c r="I31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3" i="5"/>
  <c r="H23" i="5"/>
  <c r="A23" i="5"/>
  <c r="I22" i="5"/>
  <c r="H22" i="5"/>
  <c r="D22" i="5"/>
  <c r="A22" i="5"/>
  <c r="I21" i="5"/>
  <c r="H21" i="5"/>
  <c r="D21" i="5"/>
  <c r="A21" i="5"/>
  <c r="I20" i="5"/>
  <c r="H20" i="5"/>
  <c r="D20" i="5"/>
  <c r="A20" i="5"/>
  <c r="I19" i="5"/>
  <c r="H19" i="5"/>
  <c r="D19" i="5"/>
  <c r="A19" i="5"/>
  <c r="I18" i="5"/>
  <c r="H18" i="5"/>
  <c r="D18" i="5"/>
  <c r="A18" i="5"/>
  <c r="I17" i="5"/>
  <c r="H17" i="5"/>
  <c r="D17" i="5"/>
  <c r="A17" i="5"/>
  <c r="I16" i="5"/>
  <c r="H16" i="5"/>
  <c r="D16" i="5"/>
  <c r="A16" i="5"/>
  <c r="I15" i="5"/>
  <c r="H15" i="5"/>
  <c r="D15" i="5"/>
  <c r="I14" i="5"/>
  <c r="H14" i="5"/>
  <c r="I13" i="5"/>
  <c r="H13" i="5"/>
  <c r="I12" i="5"/>
  <c r="H12" i="5"/>
  <c r="I11" i="5"/>
  <c r="B5" i="5"/>
  <c r="B3" i="5"/>
  <c r="N29" i="4"/>
  <c r="J29" i="4"/>
  <c r="N27" i="4"/>
  <c r="D33" i="5" s="1"/>
  <c r="M27" i="4"/>
  <c r="L27" i="4"/>
  <c r="K27" i="4"/>
  <c r="J27" i="4"/>
  <c r="I27" i="4"/>
  <c r="H27" i="4"/>
  <c r="G27" i="4"/>
  <c r="F27" i="4"/>
  <c r="E27" i="4"/>
  <c r="D27" i="4"/>
  <c r="C27" i="4"/>
  <c r="B27" i="4"/>
  <c r="A27" i="4"/>
  <c r="A33" i="5" s="1"/>
  <c r="N26" i="4"/>
  <c r="D32" i="5" s="1"/>
  <c r="M26" i="4"/>
  <c r="L26" i="4"/>
  <c r="K26" i="4"/>
  <c r="J26" i="4"/>
  <c r="I26" i="4"/>
  <c r="H26" i="4"/>
  <c r="G26" i="4"/>
  <c r="F26" i="4"/>
  <c r="E26" i="4"/>
  <c r="E29" i="4" s="1"/>
  <c r="D26" i="4"/>
  <c r="D29" i="4" s="1"/>
  <c r="C26" i="4"/>
  <c r="C29" i="4" s="1"/>
  <c r="B26" i="4"/>
  <c r="A26" i="4"/>
  <c r="A32" i="5" s="1"/>
  <c r="N25" i="4"/>
  <c r="D31" i="5" s="1"/>
  <c r="M25" i="4"/>
  <c r="M29" i="4" s="1"/>
  <c r="L25" i="4"/>
  <c r="L29" i="4" s="1"/>
  <c r="K25" i="4"/>
  <c r="K29" i="4" s="1"/>
  <c r="J25" i="4"/>
  <c r="I25" i="4"/>
  <c r="I29" i="4" s="1"/>
  <c r="H25" i="4"/>
  <c r="H29" i="4" s="1"/>
  <c r="G25" i="4"/>
  <c r="G29" i="4" s="1"/>
  <c r="F25" i="4"/>
  <c r="F29" i="4" s="1"/>
  <c r="E25" i="4"/>
  <c r="D25" i="4"/>
  <c r="C25" i="4"/>
  <c r="B25" i="4"/>
  <c r="A25" i="4"/>
  <c r="A31" i="5" s="1"/>
  <c r="N24" i="4"/>
  <c r="D30" i="5" s="1"/>
  <c r="M24" i="4"/>
  <c r="L24" i="4"/>
  <c r="K24" i="4"/>
  <c r="J24" i="4"/>
  <c r="I24" i="4"/>
  <c r="H24" i="4"/>
  <c r="G24" i="4"/>
  <c r="F24" i="4"/>
  <c r="E24" i="4"/>
  <c r="D24" i="4"/>
  <c r="C24" i="4"/>
  <c r="B24" i="4"/>
  <c r="A24" i="4"/>
  <c r="A30" i="5" s="1"/>
  <c r="N23" i="4"/>
  <c r="D29" i="5" s="1"/>
  <c r="M23" i="4"/>
  <c r="L23" i="4"/>
  <c r="K23" i="4"/>
  <c r="J23" i="4"/>
  <c r="I23" i="4"/>
  <c r="H23" i="4"/>
  <c r="G23" i="4"/>
  <c r="F23" i="4"/>
  <c r="E23" i="4"/>
  <c r="D23" i="4"/>
  <c r="C23" i="4"/>
  <c r="B23" i="4"/>
  <c r="A23" i="4"/>
  <c r="A29" i="5" s="1"/>
  <c r="N22" i="4"/>
  <c r="D28" i="5" s="1"/>
  <c r="M22" i="4"/>
  <c r="L22" i="4"/>
  <c r="K22" i="4"/>
  <c r="J22" i="4"/>
  <c r="I22" i="4"/>
  <c r="H22" i="4"/>
  <c r="G22" i="4"/>
  <c r="F22" i="4"/>
  <c r="E22" i="4"/>
  <c r="D22" i="4"/>
  <c r="C22" i="4"/>
  <c r="B22" i="4"/>
  <c r="A22" i="4"/>
  <c r="A28" i="5" s="1"/>
  <c r="N21" i="4"/>
  <c r="D27" i="5" s="1"/>
  <c r="M21" i="4"/>
  <c r="L21" i="4"/>
  <c r="K21" i="4"/>
  <c r="J21" i="4"/>
  <c r="I21" i="4"/>
  <c r="H21" i="4"/>
  <c r="G21" i="4"/>
  <c r="F21" i="4"/>
  <c r="E21" i="4"/>
  <c r="D21" i="4"/>
  <c r="C21" i="4"/>
  <c r="B21" i="4"/>
  <c r="A21" i="4"/>
  <c r="A27" i="5" s="1"/>
  <c r="N20" i="4"/>
  <c r="D26" i="5" s="1"/>
  <c r="M20" i="4"/>
  <c r="L20" i="4"/>
  <c r="K20" i="4"/>
  <c r="J20" i="4"/>
  <c r="I20" i="4"/>
  <c r="H20" i="4"/>
  <c r="G20" i="4"/>
  <c r="F20" i="4"/>
  <c r="E20" i="4"/>
  <c r="D20" i="4"/>
  <c r="C20" i="4"/>
  <c r="B20" i="4"/>
  <c r="A20" i="4"/>
  <c r="A26" i="5" s="1"/>
  <c r="N19" i="4"/>
  <c r="D25" i="5" s="1"/>
  <c r="M19" i="4"/>
  <c r="L19" i="4"/>
  <c r="K19" i="4"/>
  <c r="J19" i="4"/>
  <c r="I19" i="4"/>
  <c r="H19" i="4"/>
  <c r="G19" i="4"/>
  <c r="F19" i="4"/>
  <c r="E19" i="4"/>
  <c r="D19" i="4"/>
  <c r="C19" i="4"/>
  <c r="B19" i="4"/>
  <c r="A19" i="4"/>
  <c r="A25" i="5" s="1"/>
  <c r="N18" i="4"/>
  <c r="D24" i="5" s="1"/>
  <c r="M18" i="4"/>
  <c r="L18" i="4"/>
  <c r="K18" i="4"/>
  <c r="J18" i="4"/>
  <c r="I18" i="4"/>
  <c r="H18" i="4"/>
  <c r="G18" i="4"/>
  <c r="F18" i="4"/>
  <c r="E18" i="4"/>
  <c r="D18" i="4"/>
  <c r="C18" i="4"/>
  <c r="B18" i="4"/>
  <c r="A18" i="4"/>
  <c r="A24" i="5" s="1"/>
  <c r="N17" i="4"/>
  <c r="D23" i="5" s="1"/>
  <c r="M17" i="4"/>
  <c r="L17" i="4"/>
  <c r="K17" i="4"/>
  <c r="J17" i="4"/>
  <c r="I17" i="4"/>
  <c r="H17" i="4"/>
  <c r="G17" i="4"/>
  <c r="F17" i="4"/>
  <c r="E17" i="4"/>
  <c r="D17" i="4"/>
  <c r="C17" i="4"/>
  <c r="B17" i="4"/>
  <c r="A17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16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A14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13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12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11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10" i="4"/>
  <c r="N9" i="4"/>
  <c r="M9" i="4"/>
  <c r="L9" i="4"/>
  <c r="K9" i="4"/>
  <c r="J9" i="4"/>
  <c r="I9" i="4"/>
  <c r="H9" i="4"/>
  <c r="G9" i="4"/>
  <c r="F9" i="4"/>
  <c r="E9" i="4"/>
  <c r="D9" i="4"/>
  <c r="C9" i="4"/>
  <c r="B9" i="4"/>
  <c r="A9" i="4"/>
  <c r="A15" i="5" s="1"/>
  <c r="N8" i="4"/>
  <c r="D14" i="5" s="1"/>
  <c r="M8" i="4"/>
  <c r="L8" i="4"/>
  <c r="K8" i="4"/>
  <c r="J8" i="4"/>
  <c r="I8" i="4"/>
  <c r="H8" i="4"/>
  <c r="G8" i="4"/>
  <c r="F8" i="4"/>
  <c r="E8" i="4"/>
  <c r="D8" i="4"/>
  <c r="C8" i="4"/>
  <c r="B8" i="4"/>
  <c r="A8" i="4"/>
  <c r="A14" i="5" s="1"/>
  <c r="N7" i="4"/>
  <c r="D13" i="5" s="1"/>
  <c r="M7" i="4"/>
  <c r="L7" i="4"/>
  <c r="K7" i="4"/>
  <c r="J7" i="4"/>
  <c r="I7" i="4"/>
  <c r="H7" i="4"/>
  <c r="G7" i="4"/>
  <c r="F7" i="4"/>
  <c r="E7" i="4"/>
  <c r="D7" i="4"/>
  <c r="C7" i="4"/>
  <c r="B7" i="4"/>
  <c r="A7" i="4"/>
  <c r="A13" i="5" s="1"/>
  <c r="N6" i="4"/>
  <c r="D12" i="5" s="1"/>
  <c r="M6" i="4"/>
  <c r="L6" i="4"/>
  <c r="K6" i="4"/>
  <c r="J6" i="4"/>
  <c r="I6" i="4"/>
  <c r="H6" i="4"/>
  <c r="G6" i="4"/>
  <c r="F6" i="4"/>
  <c r="E6" i="4"/>
  <c r="D6" i="4"/>
  <c r="C6" i="4"/>
  <c r="B6" i="4"/>
  <c r="A6" i="4"/>
  <c r="A12" i="5" s="1"/>
  <c r="N5" i="4"/>
  <c r="D11" i="5" s="1"/>
  <c r="K11" i="5" s="1"/>
  <c r="K12" i="5" s="1"/>
  <c r="K13" i="5" s="1"/>
  <c r="M5" i="4"/>
  <c r="L5" i="4"/>
  <c r="K5" i="4"/>
  <c r="J5" i="4"/>
  <c r="I5" i="4"/>
  <c r="H5" i="4"/>
  <c r="G5" i="4"/>
  <c r="F5" i="4"/>
  <c r="E5" i="4"/>
  <c r="D5" i="4"/>
  <c r="C5" i="4"/>
  <c r="B5" i="4"/>
  <c r="A5" i="4"/>
  <c r="A11" i="5" s="1"/>
  <c r="A4" i="4"/>
  <c r="F15" i="2"/>
  <c r="E15" i="2" s="1"/>
  <c r="F14" i="2"/>
  <c r="E14" i="2" s="1"/>
  <c r="F13" i="2"/>
  <c r="E13" i="2"/>
  <c r="F12" i="2"/>
  <c r="E12" i="2" s="1"/>
  <c r="F11" i="2"/>
  <c r="E11" i="2" s="1"/>
  <c r="F10" i="2"/>
  <c r="E10" i="2" s="1"/>
  <c r="F9" i="2"/>
  <c r="E9" i="2"/>
  <c r="F8" i="2"/>
  <c r="E8" i="2" s="1"/>
  <c r="F7" i="2"/>
  <c r="E7" i="2" s="1"/>
  <c r="F6" i="2"/>
  <c r="E6" i="2" s="1"/>
  <c r="F5" i="2"/>
  <c r="E5" i="2" s="1"/>
  <c r="F4" i="2"/>
  <c r="E4" i="2" s="1"/>
  <c r="F17" i="2" l="1"/>
  <c r="B31" i="5"/>
  <c r="C31" i="5" s="1"/>
  <c r="E31" i="5" s="1"/>
  <c r="B30" i="5"/>
  <c r="C30" i="5" s="1"/>
  <c r="E30" i="5" s="1"/>
  <c r="B29" i="5"/>
  <c r="C29" i="5" s="1"/>
  <c r="E29" i="5" s="1"/>
  <c r="B28" i="5"/>
  <c r="C28" i="5" s="1"/>
  <c r="E28" i="5" s="1"/>
  <c r="B27" i="5"/>
  <c r="C27" i="5" s="1"/>
  <c r="E27" i="5" s="1"/>
  <c r="B26" i="5"/>
  <c r="C26" i="5" s="1"/>
  <c r="E26" i="5" s="1"/>
  <c r="B25" i="5"/>
  <c r="C25" i="5" s="1"/>
  <c r="E25" i="5" s="1"/>
  <c r="B24" i="5"/>
  <c r="C24" i="5" s="1"/>
  <c r="E24" i="5" s="1"/>
  <c r="B14" i="5"/>
  <c r="C14" i="5" s="1"/>
  <c r="E14" i="5" s="1"/>
  <c r="B13" i="5"/>
  <c r="C13" i="5" s="1"/>
  <c r="E13" i="5" s="1"/>
  <c r="B12" i="5"/>
  <c r="C12" i="5" s="1"/>
  <c r="E12" i="5" s="1"/>
  <c r="B11" i="5"/>
  <c r="C11" i="5" s="1"/>
  <c r="B33" i="5"/>
  <c r="C33" i="5" s="1"/>
  <c r="E33" i="5" s="1"/>
  <c r="E17" i="2"/>
  <c r="B6" i="5"/>
  <c r="G11" i="5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B38" i="5" s="1"/>
  <c r="E3" i="6" s="1"/>
  <c r="B32" i="5"/>
  <c r="C32" i="5" s="1"/>
  <c r="E32" i="5" s="1"/>
  <c r="B29" i="4"/>
  <c r="B16" i="5"/>
  <c r="C16" i="5" s="1"/>
  <c r="E16" i="5" s="1"/>
  <c r="B22" i="5"/>
  <c r="C22" i="5" s="1"/>
  <c r="E22" i="5" s="1"/>
  <c r="B20" i="5"/>
  <c r="C20" i="5" s="1"/>
  <c r="E20" i="5" s="1"/>
  <c r="B18" i="5"/>
  <c r="C18" i="5" s="1"/>
  <c r="E18" i="5" s="1"/>
  <c r="B21" i="5"/>
  <c r="C21" i="5" s="1"/>
  <c r="E21" i="5" s="1"/>
  <c r="B15" i="5"/>
  <c r="C15" i="5" s="1"/>
  <c r="E15" i="5" s="1"/>
  <c r="B17" i="5"/>
  <c r="C17" i="5" s="1"/>
  <c r="E17" i="5" s="1"/>
  <c r="B23" i="5"/>
  <c r="C23" i="5" s="1"/>
  <c r="E23" i="5" s="1"/>
  <c r="B19" i="5"/>
  <c r="C19" i="5" s="1"/>
  <c r="E19" i="5" s="1"/>
  <c r="K14" i="5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F11" i="5" l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B37" i="5" s="1"/>
  <c r="B3" i="6" s="1"/>
  <c r="E11" i="5"/>
  <c r="J11" i="5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B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Use 1 to include a stock in the portfolio and 0 to exclude it.</t>
        </r>
      </text>
    </comment>
    <comment ref="E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Input target weights here if you want custom weights. Defaults are equal weights via formulas.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2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These are synthetic prices generated for a public teaching demo. Replace with licensed or public market data if needed.</t>
        </r>
      </text>
    </comment>
    <comment ref="B3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Synthetic demo series for teaching purposes. Replace with your preferred source if using real data.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3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Linked from Overview controls.</t>
        </r>
      </text>
    </comment>
    <comment ref="A10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Derived metrics are formulas; change assumptions and the workbook updates automatically.</t>
        </r>
      </text>
    </comment>
  </commentList>
</comments>
</file>

<file path=xl/sharedStrings.xml><?xml version="1.0" encoding="utf-8"?>
<sst xmlns="http://schemas.openxmlformats.org/spreadsheetml/2006/main" count="152" uniqueCount="95">
  <si>
    <t>ASX Teaching Trading Simulation</t>
  </si>
  <si>
    <t>Purpose</t>
  </si>
  <si>
    <t>A teaching-friendly workbook that compares an equal-weight portfolio of selected Australian shares against an ASX 200 proxy.</t>
  </si>
  <si>
    <t>Controls</t>
  </si>
  <si>
    <t>Start Capital (A$)</t>
  </si>
  <si>
    <t>Rebalance Frequency</t>
  </si>
  <si>
    <t>Monthly</t>
  </si>
  <si>
    <t>Transaction Cost per Rebalance</t>
  </si>
  <si>
    <t>Benchmark</t>
  </si>
  <si>
    <t>ASX 200 proxy (illustrative)</t>
  </si>
  <si>
    <t>How to Use</t>
  </si>
  <si>
    <t>1. Use the Universe sheet to switch stocks on/off and set target weights.</t>
  </si>
  <si>
    <t>2. Replace the synthetic prices in the Prices sheet with real data if desired.</t>
  </si>
  <si>
    <t>3. Returns and portfolio performance update automatically.</t>
  </si>
  <si>
    <t>4. Use Dashboard for charts and teaching discussion prompts.</t>
  </si>
  <si>
    <t>Suggested Website Framing</t>
  </si>
  <si>
    <t>Disclosure</t>
  </si>
  <si>
    <t>Illustrative educational model only; not investment advice.</t>
  </si>
  <si>
    <t>Stock Universe and Weights</t>
  </si>
  <si>
    <t>Ticker</t>
  </si>
  <si>
    <t>Company</t>
  </si>
  <si>
    <t>Sector</t>
  </si>
  <si>
    <t>Target Weight</t>
  </si>
  <si>
    <t>Equal Weight if Included</t>
  </si>
  <si>
    <t>CBA.AX</t>
  </si>
  <si>
    <t>Commonwealth Bank</t>
  </si>
  <si>
    <t>Banks</t>
  </si>
  <si>
    <t>BHP.AX</t>
  </si>
  <si>
    <t>BHP Group</t>
  </si>
  <si>
    <t>Materials</t>
  </si>
  <si>
    <t>CSL.AX</t>
  </si>
  <si>
    <t>CSL</t>
  </si>
  <si>
    <t>Health Care</t>
  </si>
  <si>
    <t>NAB.AX</t>
  </si>
  <si>
    <t>National Australia Bank</t>
  </si>
  <si>
    <t>WBC.AX</t>
  </si>
  <si>
    <t>Westpac Banking Corp</t>
  </si>
  <si>
    <t>ANZ.AX</t>
  </si>
  <si>
    <t>ANZ Group</t>
  </si>
  <si>
    <t>MQG.AX</t>
  </si>
  <si>
    <t>Macquarie Group</t>
  </si>
  <si>
    <t>Financials</t>
  </si>
  <si>
    <t>WES.AX</t>
  </si>
  <si>
    <t>Wesfarmers</t>
  </si>
  <si>
    <t>Consumer Staples</t>
  </si>
  <si>
    <t>WOW.AX</t>
  </si>
  <si>
    <t>Woolworths Group</t>
  </si>
  <si>
    <t>TLS.AX</t>
  </si>
  <si>
    <t>Telstra Group</t>
  </si>
  <si>
    <t>Communication</t>
  </si>
  <si>
    <t>GMG.AX</t>
  </si>
  <si>
    <t>Goodman Group</t>
  </si>
  <si>
    <t>Real Estate</t>
  </si>
  <si>
    <t>RIO.AX</t>
  </si>
  <si>
    <t>Rio Tinto</t>
  </si>
  <si>
    <t>Total</t>
  </si>
  <si>
    <t>Date</t>
  </si>
  <si>
    <t>ASX200_Proxy</t>
  </si>
  <si>
    <t/>
  </si>
  <si>
    <t>Average monthly return</t>
  </si>
  <si>
    <t>Monthly volatility</t>
  </si>
  <si>
    <t>Portfolio Simulation</t>
  </si>
  <si>
    <t>Start Capital</t>
  </si>
  <si>
    <t>Transaction Cost</t>
  </si>
  <si>
    <t>Active Stocks</t>
  </si>
  <si>
    <t>Average Target Weight</t>
  </si>
  <si>
    <t>Monthly Path</t>
  </si>
  <si>
    <t>Portfolio Gross Return</t>
  </si>
  <si>
    <t>Portfolio Net Return</t>
  </si>
  <si>
    <t>Benchmark Return</t>
  </si>
  <si>
    <t>Excess Return</t>
  </si>
  <si>
    <t>Portfolio Value</t>
  </si>
  <si>
    <t>Benchmark Value</t>
  </si>
  <si>
    <t>Active Share Proxy</t>
  </si>
  <si>
    <t>Turnover Proxy</t>
  </si>
  <si>
    <t>Cumulative Portfolio</t>
  </si>
  <si>
    <t>Cumulative Benchmark</t>
  </si>
  <si>
    <t>Summary KPIs</t>
  </si>
  <si>
    <t>Ending Portfolio Value</t>
  </si>
  <si>
    <t>Ending Benchmark Value</t>
  </si>
  <si>
    <t>Total Portfolio Return</t>
  </si>
  <si>
    <t>Dashboard</t>
  </si>
  <si>
    <t>Portfolio value</t>
  </si>
  <si>
    <t>Benchmark value</t>
  </si>
  <si>
    <t>Portfolio total return</t>
  </si>
  <si>
    <t>How does equal weighting change concentration risk relative to a bank-heavy benchmark?</t>
  </si>
  <si>
    <t>What happens to performance if you exclude Materials or Banks from the universe?</t>
  </si>
  <si>
    <t>How would the results differ with quarterly instead of monthly rebalancing?</t>
  </si>
  <si>
    <t>Which metrics matter most for judging whether a strategy 'beat the market'?</t>
  </si>
  <si>
    <t>Source</t>
  </si>
  <si>
    <t>USE LSEG REFINITIV LINK HERE</t>
  </si>
  <si>
    <t>Stock to be included?</t>
  </si>
  <si>
    <t>Monthly Price Inputs (Dummy )</t>
  </si>
  <si>
    <t>Monthly Returns(For Demo Purpose)</t>
  </si>
  <si>
    <t>Discussions with the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</si>
</sst>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0;[Red]\(#,##0.00\);\-"/>
    <numFmt numFmtId="166" formatCode="\$#,##0;[Red]\(\$#,##0\);\-"/>
    <numFmt numFmtId="167" formatCode="0.000\x"/>
  </numFmts>
  <fonts count="1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color rgb="FFFFFFFF"/>
      <name val="Calibri"/>
    </font>
    <font>
      <sz val="11"/>
      <color rgb="FF0000FF"/>
      <name val="Calibri"/>
    </font>
    <font>
      <sz val="11"/>
      <color rgb="FF666666"/>
      <name val="Calibri"/>
    </font>
    <font>
      <sz val="11"/>
      <color rgb="FFC55A11"/>
      <name val="Calibri"/>
    </font>
    <font>
      <b/>
      <sz val="11"/>
      <name val="Calibri"/>
    </font>
    <font>
      <sz val="11"/>
      <color rgb="FF000000"/>
      <name val="Calibri"/>
    </font>
    <font>
      <i/>
      <sz val="11"/>
      <color rgb="FF666666"/>
      <name val="Calibri"/>
    </font>
    <font>
      <sz val="11"/>
      <color rgb="FF7030A0"/>
      <name val="Calibri"/>
    </font>
    <font>
      <b/>
      <sz val="12"/>
      <name val="Calibri"/>
    </font>
    <font>
      <sz val="11"/>
      <color rgb="FF666666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FF2CC"/>
      </patternFill>
    </fill>
    <fill>
      <patternFill patternType="solid">
        <fgColor rgb="FFE7E6E6"/>
      </patternFill>
    </fill>
    <fill>
      <patternFill patternType="solid">
        <fgColor rgb="FFFCE4D6"/>
      </patternFill>
    </fill>
    <fill>
      <patternFill patternType="solid">
        <fgColor rgb="FFD9EAF7"/>
      </patternFill>
    </fill>
    <fill>
      <patternFill patternType="solid">
        <fgColor rgb="FFEADCF8"/>
      </patternFill>
    </fill>
    <fill>
      <patternFill patternType="solid">
        <fgColor rgb="FFD9E1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medium">
        <color rgb="FF1F4E78"/>
      </bottom>
      <diagonal/>
    </border>
    <border>
      <left/>
      <right/>
      <top style="thin">
        <color rgb="FFBFBFBF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3" fillId="3" borderId="0" xfId="0" applyFont="1" applyFill="1"/>
    <xf numFmtId="164" fontId="3" fillId="3" borderId="0" xfId="0" applyNumberFormat="1" applyFont="1" applyFill="1"/>
    <xf numFmtId="0" fontId="4" fillId="4" borderId="0" xfId="0" applyFont="1" applyFill="1"/>
    <xf numFmtId="0" fontId="5" fillId="5" borderId="0" xfId="0" applyFont="1" applyFill="1"/>
    <xf numFmtId="0" fontId="6" fillId="6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7" fillId="0" borderId="0" xfId="0" applyNumberFormat="1" applyFont="1"/>
    <xf numFmtId="0" fontId="6" fillId="0" borderId="0" xfId="0" applyFont="1"/>
    <xf numFmtId="164" fontId="6" fillId="0" borderId="2" xfId="0" applyNumberFormat="1" applyFont="1" applyBorder="1"/>
    <xf numFmtId="0" fontId="8" fillId="0" borderId="0" xfId="0" applyFont="1" applyAlignment="1">
      <alignment horizontal="center" vertical="center"/>
    </xf>
    <xf numFmtId="17" fontId="0" fillId="0" borderId="0" xfId="0" applyNumberFormat="1"/>
    <xf numFmtId="165" fontId="4" fillId="4" borderId="0" xfId="0" applyNumberFormat="1" applyFont="1" applyFill="1"/>
    <xf numFmtId="0" fontId="6" fillId="0" borderId="2" xfId="0" applyFont="1" applyBorder="1"/>
    <xf numFmtId="166" fontId="9" fillId="7" borderId="0" xfId="0" applyNumberFormat="1" applyFont="1" applyFill="1"/>
    <xf numFmtId="164" fontId="9" fillId="7" borderId="0" xfId="0" applyNumberFormat="1" applyFont="1" applyFill="1"/>
    <xf numFmtId="0" fontId="9" fillId="7" borderId="0" xfId="0" applyFont="1" applyFill="1"/>
    <xf numFmtId="164" fontId="0" fillId="0" borderId="0" xfId="0" applyNumberFormat="1"/>
    <xf numFmtId="166" fontId="0" fillId="0" borderId="0" xfId="0" applyNumberFormat="1"/>
    <xf numFmtId="167" fontId="0" fillId="0" borderId="0" xfId="0" applyNumberFormat="1"/>
    <xf numFmtId="166" fontId="6" fillId="8" borderId="0" xfId="0" applyNumberFormat="1" applyFont="1" applyFill="1"/>
    <xf numFmtId="164" fontId="6" fillId="8" borderId="0" xfId="0" applyNumberFormat="1" applyFont="1" applyFill="1"/>
    <xf numFmtId="166" fontId="10" fillId="8" borderId="0" xfId="0" applyNumberFormat="1" applyFont="1" applyFill="1"/>
    <xf numFmtId="164" fontId="10" fillId="8" borderId="0" xfId="0" applyNumberFormat="1" applyFont="1" applyFill="1"/>
    <xf numFmtId="0" fontId="2" fillId="2" borderId="0" xfId="0" applyFont="1" applyFill="1" applyAlignment="1">
      <alignment horizontal="left" vertical="center"/>
    </xf>
    <xf numFmtId="0" fontId="0" fillId="0" borderId="0" xfId="0"/>
    <xf numFmtId="0" fontId="11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</cellXfs>
  <cellStyles count="1">
    <cellStyle name="Normal" xfId="0" builtinId="0"/>
  </cellStyles>
  <dxfs count="2">
    <dxf>
      <fill>
        <patternFill>
          <bgColor rgb="FFD9EAD3"/>
        </patternFill>
      </fill>
    </dxf>
    <dxf>
      <fill>
        <patternFill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rPr lang="en-AU"/>
              <a:t>Portfolio vs Benchmark Value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Simulation!$F$10</c:f>
              <c:strCache>
                <c:ptCount val="1"/>
                <c:pt idx="0">
                  <c:v>Portfolio Value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Simulation!$A$11:$A$33</c:f>
              <c:numCache>
                <c:formatCode>mmm\-yy</c:formatCode>
                <c:ptCount val="23"/>
                <c:pt idx="0">
                  <c:v>45351</c:v>
                </c:pt>
                <c:pt idx="1">
                  <c:v>45382</c:v>
                </c:pt>
                <c:pt idx="2">
                  <c:v>45412</c:v>
                </c:pt>
                <c:pt idx="3">
                  <c:v>45443</c:v>
                </c:pt>
                <c:pt idx="4">
                  <c:v>45473</c:v>
                </c:pt>
                <c:pt idx="5">
                  <c:v>45504</c:v>
                </c:pt>
                <c:pt idx="6">
                  <c:v>45535</c:v>
                </c:pt>
                <c:pt idx="7">
                  <c:v>45565</c:v>
                </c:pt>
                <c:pt idx="8">
                  <c:v>45596</c:v>
                </c:pt>
                <c:pt idx="9">
                  <c:v>45626</c:v>
                </c:pt>
                <c:pt idx="10">
                  <c:v>45657</c:v>
                </c:pt>
                <c:pt idx="11">
                  <c:v>45688</c:v>
                </c:pt>
                <c:pt idx="12">
                  <c:v>45716</c:v>
                </c:pt>
                <c:pt idx="13">
                  <c:v>45747</c:v>
                </c:pt>
                <c:pt idx="14">
                  <c:v>45777</c:v>
                </c:pt>
                <c:pt idx="15">
                  <c:v>45808</c:v>
                </c:pt>
                <c:pt idx="16">
                  <c:v>45838</c:v>
                </c:pt>
                <c:pt idx="17">
                  <c:v>45869</c:v>
                </c:pt>
                <c:pt idx="18">
                  <c:v>45900</c:v>
                </c:pt>
                <c:pt idx="19">
                  <c:v>45930</c:v>
                </c:pt>
                <c:pt idx="20">
                  <c:v>45961</c:v>
                </c:pt>
                <c:pt idx="21">
                  <c:v>45991</c:v>
                </c:pt>
                <c:pt idx="22">
                  <c:v>46022</c:v>
                </c:pt>
              </c:numCache>
            </c:numRef>
          </c:cat>
          <c:val>
            <c:numRef>
              <c:f>Simulation!$F$11:$F$33</c:f>
              <c:numCache>
                <c:formatCode>\$#,##0;[Red]\(\$#,##0\);\-</c:formatCode>
                <c:ptCount val="23"/>
                <c:pt idx="0">
                  <c:v>100394.30808938543</c:v>
                </c:pt>
                <c:pt idx="1">
                  <c:v>101390.53925238956</c:v>
                </c:pt>
                <c:pt idx="2">
                  <c:v>101872.22280179303</c:v>
                </c:pt>
                <c:pt idx="3">
                  <c:v>105074.1589218094</c:v>
                </c:pt>
                <c:pt idx="4">
                  <c:v>105998.85504652497</c:v>
                </c:pt>
                <c:pt idx="5">
                  <c:v>102526.09665315734</c:v>
                </c:pt>
                <c:pt idx="6">
                  <c:v>104005.064592783</c:v>
                </c:pt>
                <c:pt idx="7">
                  <c:v>104466.17057284075</c:v>
                </c:pt>
                <c:pt idx="8">
                  <c:v>102864.32158361026</c:v>
                </c:pt>
                <c:pt idx="9">
                  <c:v>103653.51979300876</c:v>
                </c:pt>
                <c:pt idx="10">
                  <c:v>105454.31412787548</c:v>
                </c:pt>
                <c:pt idx="11">
                  <c:v>110008.4791796389</c:v>
                </c:pt>
                <c:pt idx="12">
                  <c:v>111241.00379577506</c:v>
                </c:pt>
                <c:pt idx="13">
                  <c:v>112838.99316160784</c:v>
                </c:pt>
                <c:pt idx="14">
                  <c:v>112365.25280007666</c:v>
                </c:pt>
                <c:pt idx="15">
                  <c:v>107961.80169455701</c:v>
                </c:pt>
                <c:pt idx="16">
                  <c:v>108422.82061900779</c:v>
                </c:pt>
                <c:pt idx="17">
                  <c:v>113458.31369874885</c:v>
                </c:pt>
                <c:pt idx="18">
                  <c:v>115184.5597140402</c:v>
                </c:pt>
                <c:pt idx="19">
                  <c:v>116044.95985145072</c:v>
                </c:pt>
                <c:pt idx="20">
                  <c:v>118744.02357027576</c:v>
                </c:pt>
                <c:pt idx="21">
                  <c:v>114132.40222739926</c:v>
                </c:pt>
                <c:pt idx="22">
                  <c:v>113491.50983319525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A-42C6-8EBE-469B5B44EA70}"/>
            </c:ext>
          </c:extLst>
        </c:ser>
        <c:ser>
          <c:idx val="1"/>
          <c:order val="1"/>
          <c:tx>
            <c:strRef>
              <c:f>Simulation!$G$10</c:f>
              <c:strCache>
                <c:ptCount val="1"/>
                <c:pt idx="0">
                  <c:v>Benchmark Value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numRef>
              <c:f>Simulation!$A$11:$A$33</c:f>
              <c:numCache>
                <c:formatCode>mmm\-yy</c:formatCode>
                <c:ptCount val="23"/>
                <c:pt idx="0">
                  <c:v>45351</c:v>
                </c:pt>
                <c:pt idx="1">
                  <c:v>45382</c:v>
                </c:pt>
                <c:pt idx="2">
                  <c:v>45412</c:v>
                </c:pt>
                <c:pt idx="3">
                  <c:v>45443</c:v>
                </c:pt>
                <c:pt idx="4">
                  <c:v>45473</c:v>
                </c:pt>
                <c:pt idx="5">
                  <c:v>45504</c:v>
                </c:pt>
                <c:pt idx="6">
                  <c:v>45535</c:v>
                </c:pt>
                <c:pt idx="7">
                  <c:v>45565</c:v>
                </c:pt>
                <c:pt idx="8">
                  <c:v>45596</c:v>
                </c:pt>
                <c:pt idx="9">
                  <c:v>45626</c:v>
                </c:pt>
                <c:pt idx="10">
                  <c:v>45657</c:v>
                </c:pt>
                <c:pt idx="11">
                  <c:v>45688</c:v>
                </c:pt>
                <c:pt idx="12">
                  <c:v>45716</c:v>
                </c:pt>
                <c:pt idx="13">
                  <c:v>45747</c:v>
                </c:pt>
                <c:pt idx="14">
                  <c:v>45777</c:v>
                </c:pt>
                <c:pt idx="15">
                  <c:v>45808</c:v>
                </c:pt>
                <c:pt idx="16">
                  <c:v>45838</c:v>
                </c:pt>
                <c:pt idx="17">
                  <c:v>45869</c:v>
                </c:pt>
                <c:pt idx="18">
                  <c:v>45900</c:v>
                </c:pt>
                <c:pt idx="19">
                  <c:v>45930</c:v>
                </c:pt>
                <c:pt idx="20">
                  <c:v>45961</c:v>
                </c:pt>
                <c:pt idx="21">
                  <c:v>45991</c:v>
                </c:pt>
                <c:pt idx="22">
                  <c:v>46022</c:v>
                </c:pt>
              </c:numCache>
            </c:numRef>
          </c:cat>
          <c:val>
            <c:numRef>
              <c:f>Simulation!$G$11:$G$33</c:f>
              <c:numCache>
                <c:formatCode>\$#,##0;[Red]\(\$#,##0\);\-</c:formatCode>
                <c:ptCount val="23"/>
                <c:pt idx="0">
                  <c:v>100096.47887323945</c:v>
                </c:pt>
                <c:pt idx="1">
                  <c:v>100145.21126760566</c:v>
                </c:pt>
                <c:pt idx="2">
                  <c:v>100395.63380281693</c:v>
                </c:pt>
                <c:pt idx="3">
                  <c:v>102955.49295774651</c:v>
                </c:pt>
                <c:pt idx="4">
                  <c:v>103202.53521126763</c:v>
                </c:pt>
                <c:pt idx="5">
                  <c:v>99494.366197183132</c:v>
                </c:pt>
                <c:pt idx="6">
                  <c:v>101008.16901408453</c:v>
                </c:pt>
                <c:pt idx="7">
                  <c:v>100830.14084507045</c:v>
                </c:pt>
                <c:pt idx="8">
                  <c:v>100767.88732394369</c:v>
                </c:pt>
                <c:pt idx="9">
                  <c:v>101612.81690140849</c:v>
                </c:pt>
                <c:pt idx="10">
                  <c:v>102762.53521126763</c:v>
                </c:pt>
                <c:pt idx="11">
                  <c:v>106572.81690140849</c:v>
                </c:pt>
                <c:pt idx="12">
                  <c:v>108984.36619718313</c:v>
                </c:pt>
                <c:pt idx="13">
                  <c:v>109765.3521126761</c:v>
                </c:pt>
                <c:pt idx="14">
                  <c:v>107935.35211267609</c:v>
                </c:pt>
                <c:pt idx="15">
                  <c:v>105304.92957746482</c:v>
                </c:pt>
                <c:pt idx="16">
                  <c:v>106472.2535211268</c:v>
                </c:pt>
                <c:pt idx="17">
                  <c:v>110851.69014084511</c:v>
                </c:pt>
                <c:pt idx="18">
                  <c:v>111504.22535211273</c:v>
                </c:pt>
                <c:pt idx="19">
                  <c:v>111735.3521126761</c:v>
                </c:pt>
                <c:pt idx="20">
                  <c:v>113999.57746478877</c:v>
                </c:pt>
                <c:pt idx="21">
                  <c:v>110004.7887323944</c:v>
                </c:pt>
                <c:pt idx="22">
                  <c:v>109688.30985915496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A-42C6-8EBE-469B5B44E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0112"/>
        <c:axId val="48672768"/>
      </c:lineChart>
      <c:dateAx>
        <c:axId val="4865011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48672768"/>
        <c:crosses val="autoZero"/>
        <c:auto val="1"/>
        <c:lblOffset val="100"/>
        <c:baseTimeUnit val="months"/>
      </c:dateAx>
      <c:valAx>
        <c:axId val="48672768"/>
        <c:scaling>
          <c:orientation val="minMax"/>
        </c:scaling>
        <c:delete val="0"/>
        <c:axPos val="l"/>
        <c:numFmt formatCode="\$#,##0;[Red]\(\$#,##0\);\-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901700</xdr:colOff>
      <xdr:row>33</xdr:row>
      <xdr:rowOff>177800</xdr:rowOff>
    </xdr:to>
    <xdr:sp macro="" textlink="">
      <xdr:nvSpPr>
        <xdr:cNvPr id="1027" name="Text Box 3" hidden="1">
          <a:extLst>
            <a:ext uri="{FF2B5EF4-FFF2-40B4-BE49-F238E27FC236}">
              <a16:creationId xmlns:a16="http://schemas.microsoft.com/office/drawing/2014/main" id="{8BAF77EB-C5A5-E682-2ADB-B7D519011E0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482600</xdr:colOff>
      <xdr:row>33</xdr:row>
      <xdr:rowOff>177800</xdr:rowOff>
    </xdr:to>
    <xdr:sp macro="" textlink="">
      <xdr:nvSpPr>
        <xdr:cNvPr id="2051" name="Text Box 3" hidden="1">
          <a:extLst>
            <a:ext uri="{FF2B5EF4-FFF2-40B4-BE49-F238E27FC236}">
              <a16:creationId xmlns:a16="http://schemas.microsoft.com/office/drawing/2014/main" id="{BF2793EC-90ED-F465-88D8-0EDDEE6C47DA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133350</xdr:colOff>
      <xdr:row>33</xdr:row>
      <xdr:rowOff>82550</xdr:rowOff>
    </xdr:to>
    <xdr:sp macro="" textlink="">
      <xdr:nvSpPr>
        <xdr:cNvPr id="3075" name="Text Box 3" hidden="1">
          <a:extLst>
            <a:ext uri="{FF2B5EF4-FFF2-40B4-BE49-F238E27FC236}">
              <a16:creationId xmlns:a16="http://schemas.microsoft.com/office/drawing/2014/main" id="{98036BE1-84B0-CF7A-0910-783BDBDF039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190499</xdr:colOff>
      <xdr:row>0</xdr:row>
      <xdr:rowOff>25400</xdr:rowOff>
    </xdr:from>
    <xdr:to>
      <xdr:col>21</xdr:col>
      <xdr:colOff>409574</xdr:colOff>
      <xdr:row>28</xdr:row>
      <xdr:rowOff>161925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showGridLines="0" workbookViewId="0">
      <selection activeCell="B42" sqref="B42"/>
    </sheetView>
  </sheetViews>
  <sheetFormatPr defaultRowHeight="14.5" x14ac:dyDescent="0.35"/>
  <cols>
    <col min="1" max="1" width="28" customWidth="1"/>
    <col min="2" max="2" width="72" customWidth="1"/>
    <col min="3" max="4" width="14" customWidth="1"/>
  </cols>
  <sheetData>
    <row r="1" spans="1:6" ht="21" x14ac:dyDescent="0.5">
      <c r="A1" s="1" t="s">
        <v>0</v>
      </c>
    </row>
    <row r="2" spans="1:6" ht="29" x14ac:dyDescent="0.35">
      <c r="A2" t="s">
        <v>1</v>
      </c>
      <c r="B2" s="2" t="s">
        <v>2</v>
      </c>
    </row>
    <row r="4" spans="1:6" ht="22" customHeight="1" x14ac:dyDescent="0.35">
      <c r="A4" s="26" t="s">
        <v>3</v>
      </c>
      <c r="B4" s="27"/>
      <c r="C4" s="27"/>
      <c r="D4" s="27"/>
    </row>
    <row r="5" spans="1:6" x14ac:dyDescent="0.35">
      <c r="A5" t="s">
        <v>4</v>
      </c>
      <c r="B5" s="3">
        <v>100000</v>
      </c>
    </row>
    <row r="6" spans="1:6" x14ac:dyDescent="0.35">
      <c r="A6" t="s">
        <v>5</v>
      </c>
      <c r="B6" s="3" t="s">
        <v>6</v>
      </c>
    </row>
    <row r="7" spans="1:6" x14ac:dyDescent="0.35">
      <c r="A7" t="s">
        <v>7</v>
      </c>
      <c r="B7" s="4">
        <v>1E-3</v>
      </c>
    </row>
    <row r="8" spans="1:6" x14ac:dyDescent="0.35">
      <c r="A8" t="s">
        <v>8</v>
      </c>
      <c r="B8" s="5" t="s">
        <v>9</v>
      </c>
    </row>
    <row r="10" spans="1:6" ht="22" customHeight="1" x14ac:dyDescent="0.35">
      <c r="A10" s="26" t="s">
        <v>10</v>
      </c>
      <c r="B10" s="27"/>
      <c r="C10" s="27"/>
      <c r="D10" s="27"/>
      <c r="E10" s="27"/>
      <c r="F10" s="27"/>
    </row>
    <row r="11" spans="1:6" x14ac:dyDescent="0.35">
      <c r="A11" t="s">
        <v>11</v>
      </c>
    </row>
    <row r="12" spans="1:6" x14ac:dyDescent="0.35">
      <c r="A12" t="s">
        <v>12</v>
      </c>
    </row>
    <row r="13" spans="1:6" x14ac:dyDescent="0.35">
      <c r="A13" t="s">
        <v>13</v>
      </c>
    </row>
    <row r="14" spans="1:6" x14ac:dyDescent="0.35">
      <c r="A14" t="s">
        <v>14</v>
      </c>
    </row>
    <row r="16" spans="1:6" ht="22" customHeight="1" x14ac:dyDescent="0.35">
      <c r="A16" s="26" t="s">
        <v>15</v>
      </c>
      <c r="B16" s="27"/>
      <c r="C16" s="27"/>
      <c r="D16" s="27"/>
      <c r="E16" s="27"/>
      <c r="F16" s="27"/>
    </row>
    <row r="17" spans="1:2" x14ac:dyDescent="0.35">
      <c r="A17" t="s">
        <v>16</v>
      </c>
      <c r="B17" s="6" t="s">
        <v>17</v>
      </c>
    </row>
  </sheetData>
  <mergeCells count="3">
    <mergeCell ref="A16:F16"/>
    <mergeCell ref="A4:D4"/>
    <mergeCell ref="A10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showGridLines="0" workbookViewId="0">
      <selection activeCell="G21" sqref="G21"/>
    </sheetView>
  </sheetViews>
  <sheetFormatPr defaultRowHeight="14.5" x14ac:dyDescent="0.35"/>
  <cols>
    <col min="1" max="1" width="19.1796875" bestFit="1" customWidth="1"/>
    <col min="2" max="2" width="12" customWidth="1"/>
    <col min="3" max="3" width="24" customWidth="1"/>
    <col min="4" max="4" width="18" customWidth="1"/>
    <col min="5" max="5" width="13.08984375" bestFit="1" customWidth="1"/>
    <col min="6" max="6" width="20" customWidth="1"/>
    <col min="7" max="7" width="54" customWidth="1"/>
  </cols>
  <sheetData>
    <row r="1" spans="1:7" ht="22" customHeight="1" x14ac:dyDescent="0.35">
      <c r="A1" s="26" t="s">
        <v>18</v>
      </c>
      <c r="B1" s="27"/>
      <c r="C1" s="27"/>
      <c r="D1" s="27"/>
      <c r="E1" s="27"/>
      <c r="F1" s="27"/>
      <c r="G1" s="27"/>
    </row>
    <row r="3" spans="1:7" x14ac:dyDescent="0.35">
      <c r="A3" s="30" t="s">
        <v>91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89</v>
      </c>
    </row>
    <row r="4" spans="1:7" x14ac:dyDescent="0.35">
      <c r="A4" s="8">
        <v>1</v>
      </c>
      <c r="B4" t="s">
        <v>24</v>
      </c>
      <c r="C4" t="s">
        <v>25</v>
      </c>
      <c r="D4" t="s">
        <v>26</v>
      </c>
      <c r="E4" s="4">
        <f>IF(A4=1,F4,0)</f>
        <v>8.3333333333333329E-2</v>
      </c>
      <c r="F4" s="9">
        <f>IF(A4=1,1/COUNTIF($A$4:$A$15,1),0)</f>
        <v>8.3333333333333329E-2</v>
      </c>
      <c r="G4" s="28" t="s">
        <v>90</v>
      </c>
    </row>
    <row r="5" spans="1:7" x14ac:dyDescent="0.35">
      <c r="A5" s="8">
        <v>1</v>
      </c>
      <c r="B5" t="s">
        <v>27</v>
      </c>
      <c r="C5" t="s">
        <v>28</v>
      </c>
      <c r="D5" t="s">
        <v>29</v>
      </c>
      <c r="E5" s="4">
        <f>IF(A5=1,F5,0)</f>
        <v>8.3333333333333329E-2</v>
      </c>
      <c r="F5" s="9">
        <f>IF(A5=1,1/COUNTIF($A$4:$A$15,1),0)</f>
        <v>8.3333333333333329E-2</v>
      </c>
      <c r="G5" s="29"/>
    </row>
    <row r="6" spans="1:7" x14ac:dyDescent="0.35">
      <c r="A6" s="8">
        <v>1</v>
      </c>
      <c r="B6" t="s">
        <v>30</v>
      </c>
      <c r="C6" t="s">
        <v>31</v>
      </c>
      <c r="D6" t="s">
        <v>32</v>
      </c>
      <c r="E6" s="4">
        <f>IF(A6=1,F6,0)</f>
        <v>8.3333333333333329E-2</v>
      </c>
      <c r="F6" s="9">
        <f>IF(A6=1,1/COUNTIF($A$4:$A$15,1),0)</f>
        <v>8.3333333333333329E-2</v>
      </c>
      <c r="G6" s="29"/>
    </row>
    <row r="7" spans="1:7" x14ac:dyDescent="0.35">
      <c r="A7" s="8">
        <v>1</v>
      </c>
      <c r="B7" t="s">
        <v>33</v>
      </c>
      <c r="C7" t="s">
        <v>34</v>
      </c>
      <c r="D7" t="s">
        <v>26</v>
      </c>
      <c r="E7" s="4">
        <f>IF(A7=1,F7,0)</f>
        <v>8.3333333333333329E-2</v>
      </c>
      <c r="F7" s="9">
        <f>IF(A7=1,1/COUNTIF($A$4:$A$15,1),0)</f>
        <v>8.3333333333333329E-2</v>
      </c>
      <c r="G7" s="29"/>
    </row>
    <row r="8" spans="1:7" x14ac:dyDescent="0.35">
      <c r="A8" s="8">
        <v>1</v>
      </c>
      <c r="B8" t="s">
        <v>35</v>
      </c>
      <c r="C8" t="s">
        <v>36</v>
      </c>
      <c r="D8" t="s">
        <v>26</v>
      </c>
      <c r="E8" s="4">
        <f>IF(A8=1,F8,0)</f>
        <v>8.3333333333333329E-2</v>
      </c>
      <c r="F8" s="9">
        <f>IF(A8=1,1/COUNTIF($A$4:$A$15,1),0)</f>
        <v>8.3333333333333329E-2</v>
      </c>
      <c r="G8" s="29"/>
    </row>
    <row r="9" spans="1:7" x14ac:dyDescent="0.35">
      <c r="A9" s="8">
        <v>1</v>
      </c>
      <c r="B9" t="s">
        <v>37</v>
      </c>
      <c r="C9" t="s">
        <v>38</v>
      </c>
      <c r="D9" t="s">
        <v>26</v>
      </c>
      <c r="E9" s="4">
        <f>IF(A9=1,F9,0)</f>
        <v>8.3333333333333329E-2</v>
      </c>
      <c r="F9" s="9">
        <f>IF(A9=1,1/COUNTIF($A$4:$A$15,1),0)</f>
        <v>8.3333333333333329E-2</v>
      </c>
      <c r="G9" s="29"/>
    </row>
    <row r="10" spans="1:7" x14ac:dyDescent="0.35">
      <c r="A10" s="8">
        <v>1</v>
      </c>
      <c r="B10" t="s">
        <v>39</v>
      </c>
      <c r="C10" t="s">
        <v>40</v>
      </c>
      <c r="D10" t="s">
        <v>41</v>
      </c>
      <c r="E10" s="4">
        <f>IF(A10=1,F10,0)</f>
        <v>8.3333333333333329E-2</v>
      </c>
      <c r="F10" s="9">
        <f>IF(A10=1,1/COUNTIF($A$4:$A$15,1),0)</f>
        <v>8.3333333333333329E-2</v>
      </c>
      <c r="G10" s="29"/>
    </row>
    <row r="11" spans="1:7" x14ac:dyDescent="0.35">
      <c r="A11" s="8">
        <v>1</v>
      </c>
      <c r="B11" t="s">
        <v>42</v>
      </c>
      <c r="C11" t="s">
        <v>43</v>
      </c>
      <c r="D11" t="s">
        <v>44</v>
      </c>
      <c r="E11" s="4">
        <f>IF(A11=1,F11,0)</f>
        <v>8.3333333333333329E-2</v>
      </c>
      <c r="F11" s="9">
        <f>IF(A11=1,1/COUNTIF($A$4:$A$15,1),0)</f>
        <v>8.3333333333333329E-2</v>
      </c>
      <c r="G11" s="29"/>
    </row>
    <row r="12" spans="1:7" x14ac:dyDescent="0.35">
      <c r="A12" s="8">
        <v>1</v>
      </c>
      <c r="B12" t="s">
        <v>45</v>
      </c>
      <c r="C12" t="s">
        <v>46</v>
      </c>
      <c r="D12" t="s">
        <v>44</v>
      </c>
      <c r="E12" s="4">
        <f>IF(A12=1,F12,0)</f>
        <v>8.3333333333333329E-2</v>
      </c>
      <c r="F12" s="9">
        <f>IF(A12=1,1/COUNTIF($A$4:$A$15,1),0)</f>
        <v>8.3333333333333329E-2</v>
      </c>
      <c r="G12" s="29"/>
    </row>
    <row r="13" spans="1:7" x14ac:dyDescent="0.35">
      <c r="A13" s="8">
        <v>1</v>
      </c>
      <c r="B13" t="s">
        <v>47</v>
      </c>
      <c r="C13" t="s">
        <v>48</v>
      </c>
      <c r="D13" t="s">
        <v>49</v>
      </c>
      <c r="E13" s="4">
        <f>IF(A13=1,F13,0)</f>
        <v>8.3333333333333329E-2</v>
      </c>
      <c r="F13" s="9">
        <f>IF(A13=1,1/COUNTIF($A$4:$A$15,1),0)</f>
        <v>8.3333333333333329E-2</v>
      </c>
      <c r="G13" s="29"/>
    </row>
    <row r="14" spans="1:7" x14ac:dyDescent="0.35">
      <c r="A14" s="8">
        <v>1</v>
      </c>
      <c r="B14" t="s">
        <v>50</v>
      </c>
      <c r="C14" t="s">
        <v>51</v>
      </c>
      <c r="D14" t="s">
        <v>52</v>
      </c>
      <c r="E14" s="4">
        <f>IF(A14=1,F14,0)</f>
        <v>8.3333333333333329E-2</v>
      </c>
      <c r="F14" s="9">
        <f>IF(A14=1,1/COUNTIF($A$4:$A$15,1),0)</f>
        <v>8.3333333333333329E-2</v>
      </c>
      <c r="G14" s="29"/>
    </row>
    <row r="15" spans="1:7" x14ac:dyDescent="0.35">
      <c r="A15" s="8">
        <v>1</v>
      </c>
      <c r="B15" t="s">
        <v>53</v>
      </c>
      <c r="C15" t="s">
        <v>54</v>
      </c>
      <c r="D15" t="s">
        <v>29</v>
      </c>
      <c r="E15" s="4">
        <f>IF(A15=1,F15,0)</f>
        <v>8.3333333333333329E-2</v>
      </c>
      <c r="F15" s="9">
        <f>IF(A15=1,1/COUNTIF($A$4:$A$15,1),0)</f>
        <v>8.3333333333333329E-2</v>
      </c>
      <c r="G15" s="29"/>
    </row>
    <row r="17" spans="1:6" x14ac:dyDescent="0.35">
      <c r="A17" s="10" t="s">
        <v>55</v>
      </c>
      <c r="E17" s="11">
        <f>SUM(E4:E15)</f>
        <v>1</v>
      </c>
      <c r="F17" s="11">
        <f>SUM(F4:F15)</f>
        <v>1</v>
      </c>
    </row>
  </sheetData>
  <mergeCells count="2">
    <mergeCell ref="A1:G1"/>
    <mergeCell ref="G4:G15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7"/>
  <sheetViews>
    <sheetView showGridLines="0" tabSelected="1" workbookViewId="0">
      <selection activeCell="V14" sqref="V14"/>
    </sheetView>
  </sheetViews>
  <sheetFormatPr defaultRowHeight="14.5" x14ac:dyDescent="0.35"/>
  <cols>
    <col min="1" max="1" width="15.81640625" bestFit="1" customWidth="1"/>
    <col min="2" max="2" width="19.7265625" bestFit="1" customWidth="1"/>
    <col min="3" max="14" width="12" customWidth="1"/>
  </cols>
  <sheetData>
    <row r="1" spans="1:16" ht="22" customHeight="1" x14ac:dyDescent="0.35">
      <c r="A1" s="31" t="s">
        <v>92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x14ac:dyDescent="0.35">
      <c r="A2" s="10"/>
      <c r="B2" s="12" t="s">
        <v>25</v>
      </c>
      <c r="C2" s="12" t="s">
        <v>28</v>
      </c>
      <c r="D2" s="12" t="s">
        <v>31</v>
      </c>
      <c r="E2" s="12" t="s">
        <v>34</v>
      </c>
      <c r="F2" s="12" t="s">
        <v>36</v>
      </c>
      <c r="G2" s="12" t="s">
        <v>38</v>
      </c>
      <c r="H2" s="12" t="s">
        <v>40</v>
      </c>
      <c r="I2" s="12" t="s">
        <v>43</v>
      </c>
      <c r="J2" s="12" t="s">
        <v>46</v>
      </c>
      <c r="K2" s="12" t="s">
        <v>48</v>
      </c>
      <c r="L2" s="12" t="s">
        <v>51</v>
      </c>
      <c r="M2" s="12" t="s">
        <v>54</v>
      </c>
      <c r="N2" s="12" t="s">
        <v>8</v>
      </c>
    </row>
    <row r="3" spans="1:16" x14ac:dyDescent="0.35">
      <c r="A3" s="7" t="s">
        <v>56</v>
      </c>
      <c r="B3" s="7" t="s">
        <v>24</v>
      </c>
      <c r="C3" s="7" t="s">
        <v>27</v>
      </c>
      <c r="D3" s="7" t="s">
        <v>30</v>
      </c>
      <c r="E3" s="7" t="s">
        <v>33</v>
      </c>
      <c r="F3" s="7" t="s">
        <v>35</v>
      </c>
      <c r="G3" s="7" t="s">
        <v>37</v>
      </c>
      <c r="H3" s="7" t="s">
        <v>39</v>
      </c>
      <c r="I3" s="7" t="s">
        <v>42</v>
      </c>
      <c r="J3" s="7" t="s">
        <v>45</v>
      </c>
      <c r="K3" s="7" t="s">
        <v>47</v>
      </c>
      <c r="L3" s="7" t="s">
        <v>50</v>
      </c>
      <c r="M3" s="7" t="s">
        <v>53</v>
      </c>
      <c r="N3" s="7" t="s">
        <v>57</v>
      </c>
    </row>
    <row r="4" spans="1:16" x14ac:dyDescent="0.35">
      <c r="A4" s="13">
        <v>45322</v>
      </c>
      <c r="B4" s="14">
        <v>102</v>
      </c>
      <c r="C4" s="14">
        <v>45</v>
      </c>
      <c r="D4" s="14">
        <v>265</v>
      </c>
      <c r="E4" s="14">
        <v>31</v>
      </c>
      <c r="F4" s="14">
        <v>25</v>
      </c>
      <c r="G4" s="14">
        <v>28</v>
      </c>
      <c r="H4" s="14">
        <v>180</v>
      </c>
      <c r="I4" s="14">
        <v>58</v>
      </c>
      <c r="J4" s="14">
        <v>34</v>
      </c>
      <c r="K4" s="14">
        <v>3.85</v>
      </c>
      <c r="L4" s="14">
        <v>25</v>
      </c>
      <c r="M4" s="14">
        <v>122</v>
      </c>
      <c r="N4" s="14">
        <v>7100</v>
      </c>
    </row>
    <row r="5" spans="1:16" x14ac:dyDescent="0.35">
      <c r="A5" s="13">
        <v>45351</v>
      </c>
      <c r="B5" s="14">
        <v>103.72</v>
      </c>
      <c r="C5" s="14">
        <v>44.47</v>
      </c>
      <c r="D5" s="14">
        <v>261.81</v>
      </c>
      <c r="E5" s="14">
        <v>32.340000000000003</v>
      </c>
      <c r="F5" s="14">
        <v>24.27</v>
      </c>
      <c r="G5" s="14">
        <v>29.05</v>
      </c>
      <c r="H5" s="14">
        <v>182.18</v>
      </c>
      <c r="I5" s="14">
        <v>60.23</v>
      </c>
      <c r="J5" s="14">
        <v>33.69</v>
      </c>
      <c r="K5" s="14">
        <v>3.81</v>
      </c>
      <c r="L5" s="14">
        <v>23.83</v>
      </c>
      <c r="M5" s="14">
        <v>125.72</v>
      </c>
      <c r="N5" s="14">
        <v>7106.85</v>
      </c>
    </row>
    <row r="6" spans="1:16" x14ac:dyDescent="0.35">
      <c r="A6" s="13">
        <v>45382</v>
      </c>
      <c r="B6" s="14">
        <v>105.12</v>
      </c>
      <c r="C6" s="14">
        <v>45.22</v>
      </c>
      <c r="D6" s="14">
        <v>267.54000000000002</v>
      </c>
      <c r="E6" s="14">
        <v>32.54</v>
      </c>
      <c r="F6" s="14">
        <v>25.66</v>
      </c>
      <c r="G6" s="14">
        <v>29.06</v>
      </c>
      <c r="H6" s="14">
        <v>187.17</v>
      </c>
      <c r="I6" s="14">
        <v>59.84</v>
      </c>
      <c r="J6" s="14">
        <v>32.53</v>
      </c>
      <c r="K6" s="14">
        <v>3.92</v>
      </c>
      <c r="L6" s="14">
        <v>24.37</v>
      </c>
      <c r="M6" s="14">
        <v>122.83</v>
      </c>
      <c r="N6" s="14">
        <v>7110.31</v>
      </c>
    </row>
    <row r="7" spans="1:16" x14ac:dyDescent="0.35">
      <c r="A7" s="13">
        <v>45412</v>
      </c>
      <c r="B7" s="14">
        <v>106.41</v>
      </c>
      <c r="C7" s="14">
        <v>45.05</v>
      </c>
      <c r="D7" s="14">
        <v>264.95</v>
      </c>
      <c r="E7" s="14">
        <v>32.299999999999997</v>
      </c>
      <c r="F7" s="14">
        <v>25.89</v>
      </c>
      <c r="G7" s="14">
        <v>28.34</v>
      </c>
      <c r="H7" s="14">
        <v>191.26</v>
      </c>
      <c r="I7" s="14">
        <v>60.38</v>
      </c>
      <c r="J7" s="14">
        <v>32.5</v>
      </c>
      <c r="K7" s="14">
        <v>4.01</v>
      </c>
      <c r="L7" s="14">
        <v>24.84</v>
      </c>
      <c r="M7" s="14">
        <v>125.43</v>
      </c>
      <c r="N7" s="14">
        <v>7128.09</v>
      </c>
    </row>
    <row r="8" spans="1:16" x14ac:dyDescent="0.35">
      <c r="A8" s="13">
        <v>45443</v>
      </c>
      <c r="B8" s="14">
        <v>111.32</v>
      </c>
      <c r="C8" s="14">
        <v>49.35</v>
      </c>
      <c r="D8" s="14">
        <v>277.57</v>
      </c>
      <c r="E8" s="14">
        <v>32.42</v>
      </c>
      <c r="F8" s="14">
        <v>27.36</v>
      </c>
      <c r="G8" s="14">
        <v>29.33</v>
      </c>
      <c r="H8" s="14">
        <v>190.69</v>
      </c>
      <c r="I8" s="14">
        <v>61.65</v>
      </c>
      <c r="J8" s="14">
        <v>33.99</v>
      </c>
      <c r="K8" s="14">
        <v>4.1399999999999997</v>
      </c>
      <c r="L8" s="14">
        <v>25.22</v>
      </c>
      <c r="M8" s="14">
        <v>124.54</v>
      </c>
      <c r="N8" s="14">
        <v>7309.84</v>
      </c>
    </row>
    <row r="9" spans="1:16" x14ac:dyDescent="0.35">
      <c r="A9" s="13">
        <v>45473</v>
      </c>
      <c r="B9" s="14">
        <v>108.92</v>
      </c>
      <c r="C9" s="14">
        <v>48.31</v>
      </c>
      <c r="D9" s="14">
        <v>282.89</v>
      </c>
      <c r="E9" s="14">
        <v>32.479999999999997</v>
      </c>
      <c r="F9" s="14">
        <v>26.54</v>
      </c>
      <c r="G9" s="14">
        <v>29.79</v>
      </c>
      <c r="H9" s="14">
        <v>194.37</v>
      </c>
      <c r="I9" s="14">
        <v>61.13</v>
      </c>
      <c r="J9" s="14">
        <v>35.17</v>
      </c>
      <c r="K9" s="14">
        <v>4.41</v>
      </c>
      <c r="L9" s="14">
        <v>26.04</v>
      </c>
      <c r="M9" s="14">
        <v>125.81</v>
      </c>
      <c r="N9" s="14">
        <v>7327.38</v>
      </c>
    </row>
    <row r="10" spans="1:16" x14ac:dyDescent="0.35">
      <c r="A10" s="13">
        <v>45504</v>
      </c>
      <c r="B10" s="14">
        <v>107.34</v>
      </c>
      <c r="C10" s="14">
        <v>45.19</v>
      </c>
      <c r="D10" s="14">
        <v>269.08999999999997</v>
      </c>
      <c r="E10" s="14">
        <v>32.380000000000003</v>
      </c>
      <c r="F10" s="14">
        <v>25.6</v>
      </c>
      <c r="G10" s="14">
        <v>29.23</v>
      </c>
      <c r="H10" s="14">
        <v>188.08</v>
      </c>
      <c r="I10" s="14">
        <v>58.75</v>
      </c>
      <c r="J10" s="14">
        <v>34.119999999999997</v>
      </c>
      <c r="K10" s="14">
        <v>4.2699999999999996</v>
      </c>
      <c r="L10" s="14">
        <v>25.19</v>
      </c>
      <c r="M10" s="14">
        <v>121.98</v>
      </c>
      <c r="N10" s="14">
        <v>7064.1</v>
      </c>
    </row>
    <row r="11" spans="1:16" x14ac:dyDescent="0.35">
      <c r="A11" s="13">
        <v>45535</v>
      </c>
      <c r="B11" s="14">
        <v>105.2</v>
      </c>
      <c r="C11" s="14">
        <v>48.74</v>
      </c>
      <c r="D11" s="14">
        <v>271.27999999999997</v>
      </c>
      <c r="E11" s="14">
        <v>33.68</v>
      </c>
      <c r="F11" s="14">
        <v>26.16</v>
      </c>
      <c r="G11" s="14">
        <v>29.14</v>
      </c>
      <c r="H11" s="14">
        <v>183.37</v>
      </c>
      <c r="I11" s="14">
        <v>59.5</v>
      </c>
      <c r="J11" s="14">
        <v>34.72</v>
      </c>
      <c r="K11" s="14">
        <v>4.38</v>
      </c>
      <c r="L11" s="14">
        <v>25.09</v>
      </c>
      <c r="M11" s="14">
        <v>125.92</v>
      </c>
      <c r="N11" s="14">
        <v>7171.58</v>
      </c>
    </row>
    <row r="12" spans="1:16" x14ac:dyDescent="0.35">
      <c r="A12" s="13">
        <v>45565</v>
      </c>
      <c r="B12" s="14">
        <v>98.61</v>
      </c>
      <c r="C12" s="14">
        <v>50.83</v>
      </c>
      <c r="D12" s="14">
        <v>259.98</v>
      </c>
      <c r="E12" s="14">
        <v>34.28</v>
      </c>
      <c r="F12" s="14">
        <v>27.25</v>
      </c>
      <c r="G12" s="14">
        <v>29.94</v>
      </c>
      <c r="H12" s="14">
        <v>185.94</v>
      </c>
      <c r="I12" s="14">
        <v>59.6</v>
      </c>
      <c r="J12" s="14">
        <v>33.85</v>
      </c>
      <c r="K12" s="14">
        <v>4.41</v>
      </c>
      <c r="L12" s="14">
        <v>24.73</v>
      </c>
      <c r="M12" s="14">
        <v>133.04</v>
      </c>
      <c r="N12" s="14">
        <v>7158.94</v>
      </c>
    </row>
    <row r="13" spans="1:16" x14ac:dyDescent="0.35">
      <c r="A13" s="13">
        <v>45596</v>
      </c>
      <c r="B13" s="14">
        <v>97.45</v>
      </c>
      <c r="C13" s="14">
        <v>51.65</v>
      </c>
      <c r="D13" s="14">
        <v>253.77</v>
      </c>
      <c r="E13" s="14">
        <v>32.33</v>
      </c>
      <c r="F13" s="14">
        <v>26.1</v>
      </c>
      <c r="G13" s="14">
        <v>30.01</v>
      </c>
      <c r="H13" s="14">
        <v>186.19</v>
      </c>
      <c r="I13" s="14">
        <v>57.51</v>
      </c>
      <c r="J13" s="14">
        <v>33.26</v>
      </c>
      <c r="K13" s="14">
        <v>4.3899999999999997</v>
      </c>
      <c r="L13" s="14">
        <v>24.37</v>
      </c>
      <c r="M13" s="14">
        <v>134.97</v>
      </c>
      <c r="N13" s="14">
        <v>7154.52</v>
      </c>
    </row>
    <row r="14" spans="1:16" x14ac:dyDescent="0.35">
      <c r="A14" s="13">
        <v>45626</v>
      </c>
      <c r="B14" s="14">
        <v>96.35</v>
      </c>
      <c r="C14" s="14">
        <v>53.43</v>
      </c>
      <c r="D14" s="14">
        <v>252.69</v>
      </c>
      <c r="E14" s="14">
        <v>33.299999999999997</v>
      </c>
      <c r="F14" s="14">
        <v>26.94</v>
      </c>
      <c r="G14" s="14">
        <v>30.78</v>
      </c>
      <c r="H14" s="14">
        <v>184.24</v>
      </c>
      <c r="I14" s="14">
        <v>59.98</v>
      </c>
      <c r="J14" s="14">
        <v>33.479999999999997</v>
      </c>
      <c r="K14" s="14">
        <v>4.62</v>
      </c>
      <c r="L14" s="14">
        <v>23.29</v>
      </c>
      <c r="M14" s="14">
        <v>128.24</v>
      </c>
      <c r="N14" s="14">
        <v>7214.51</v>
      </c>
    </row>
    <row r="15" spans="1:16" x14ac:dyDescent="0.35">
      <c r="A15" s="13">
        <v>45657</v>
      </c>
      <c r="B15" s="14">
        <v>96.9</v>
      </c>
      <c r="C15" s="14">
        <v>56.37</v>
      </c>
      <c r="D15" s="14">
        <v>257.77999999999997</v>
      </c>
      <c r="E15" s="14">
        <v>33.28</v>
      </c>
      <c r="F15" s="14">
        <v>26.8</v>
      </c>
      <c r="G15" s="14">
        <v>31.17</v>
      </c>
      <c r="H15" s="14">
        <v>189.2</v>
      </c>
      <c r="I15" s="14">
        <v>60.6</v>
      </c>
      <c r="J15" s="14">
        <v>34.04</v>
      </c>
      <c r="K15" s="14">
        <v>4.8</v>
      </c>
      <c r="L15" s="14">
        <v>23.57</v>
      </c>
      <c r="M15" s="14">
        <v>131.80000000000001</v>
      </c>
      <c r="N15" s="14">
        <v>7296.14</v>
      </c>
    </row>
    <row r="16" spans="1:16" x14ac:dyDescent="0.35">
      <c r="A16" s="13">
        <v>45688</v>
      </c>
      <c r="B16" s="14">
        <v>102.11</v>
      </c>
      <c r="C16" s="14">
        <v>58.2</v>
      </c>
      <c r="D16" s="14">
        <v>273.54000000000002</v>
      </c>
      <c r="E16" s="14">
        <v>34.32</v>
      </c>
      <c r="F16" s="14">
        <v>28.7</v>
      </c>
      <c r="G16" s="14">
        <v>32.69</v>
      </c>
      <c r="H16" s="14">
        <v>198.18</v>
      </c>
      <c r="I16" s="14">
        <v>64.89</v>
      </c>
      <c r="J16" s="14">
        <v>35.549999999999997</v>
      </c>
      <c r="K16" s="14">
        <v>4.83</v>
      </c>
      <c r="L16" s="14">
        <v>24.39</v>
      </c>
      <c r="M16" s="14">
        <v>135.53</v>
      </c>
      <c r="N16" s="14">
        <v>7566.67</v>
      </c>
    </row>
    <row r="17" spans="1:14" x14ac:dyDescent="0.35">
      <c r="A17" s="13">
        <v>45716</v>
      </c>
      <c r="B17" s="14">
        <v>101.5</v>
      </c>
      <c r="C17" s="14">
        <v>56.99</v>
      </c>
      <c r="D17" s="14">
        <v>279.31</v>
      </c>
      <c r="E17" s="14">
        <v>34.76</v>
      </c>
      <c r="F17" s="14">
        <v>29.79</v>
      </c>
      <c r="G17" s="14">
        <v>33.61</v>
      </c>
      <c r="H17" s="14">
        <v>199.38</v>
      </c>
      <c r="I17" s="14">
        <v>65.489999999999995</v>
      </c>
      <c r="J17" s="14">
        <v>35.99</v>
      </c>
      <c r="K17" s="14">
        <v>4.8899999999999997</v>
      </c>
      <c r="L17" s="14">
        <v>24.61</v>
      </c>
      <c r="M17" s="14">
        <v>138.79</v>
      </c>
      <c r="N17" s="14">
        <v>7737.89</v>
      </c>
    </row>
    <row r="18" spans="1:14" x14ac:dyDescent="0.35">
      <c r="A18" s="13">
        <v>45747</v>
      </c>
      <c r="B18" s="14">
        <v>104.67</v>
      </c>
      <c r="C18" s="14">
        <v>56.53</v>
      </c>
      <c r="D18" s="14">
        <v>289.89</v>
      </c>
      <c r="E18" s="14">
        <v>35.14</v>
      </c>
      <c r="F18" s="14">
        <v>30.02</v>
      </c>
      <c r="G18" s="14">
        <v>35.65</v>
      </c>
      <c r="H18" s="14">
        <v>203.38</v>
      </c>
      <c r="I18" s="14">
        <v>66.36</v>
      </c>
      <c r="J18" s="14">
        <v>35.46</v>
      </c>
      <c r="K18" s="14">
        <v>4.97</v>
      </c>
      <c r="L18" s="14">
        <v>24.33</v>
      </c>
      <c r="M18" s="14">
        <v>141.62</v>
      </c>
      <c r="N18" s="14">
        <v>7793.34</v>
      </c>
    </row>
    <row r="19" spans="1:14" x14ac:dyDescent="0.35">
      <c r="A19" s="13">
        <v>45777</v>
      </c>
      <c r="B19" s="14">
        <v>100.9</v>
      </c>
      <c r="C19" s="14">
        <v>57.38</v>
      </c>
      <c r="D19" s="14">
        <v>286.62</v>
      </c>
      <c r="E19" s="14">
        <v>36.06</v>
      </c>
      <c r="F19" s="14">
        <v>29.19</v>
      </c>
      <c r="G19" s="14">
        <v>35.36</v>
      </c>
      <c r="H19" s="14">
        <v>206.84</v>
      </c>
      <c r="I19" s="14">
        <v>68.61</v>
      </c>
      <c r="J19" s="14">
        <v>34.31</v>
      </c>
      <c r="K19" s="14">
        <v>4.97</v>
      </c>
      <c r="L19" s="14">
        <v>24.19</v>
      </c>
      <c r="M19" s="14">
        <v>140.31</v>
      </c>
      <c r="N19" s="14">
        <v>7663.41</v>
      </c>
    </row>
    <row r="20" spans="1:14" x14ac:dyDescent="0.35">
      <c r="A20" s="13">
        <v>45808</v>
      </c>
      <c r="B20" s="14">
        <v>98.86</v>
      </c>
      <c r="C20" s="14">
        <v>53.68</v>
      </c>
      <c r="D20" s="14">
        <v>287.11</v>
      </c>
      <c r="E20" s="14">
        <v>34.22</v>
      </c>
      <c r="F20" s="14">
        <v>27.65</v>
      </c>
      <c r="G20" s="14">
        <v>34.369999999999997</v>
      </c>
      <c r="H20" s="14">
        <v>199.21</v>
      </c>
      <c r="I20" s="14">
        <v>65.760000000000005</v>
      </c>
      <c r="J20" s="14">
        <v>32.71</v>
      </c>
      <c r="K20" s="14">
        <v>4.74</v>
      </c>
      <c r="L20" s="14">
        <v>24.66</v>
      </c>
      <c r="M20" s="14">
        <v>127.46</v>
      </c>
      <c r="N20" s="14">
        <v>7476.65</v>
      </c>
    </row>
    <row r="21" spans="1:14" x14ac:dyDescent="0.35">
      <c r="A21" s="13">
        <v>45838</v>
      </c>
      <c r="B21" s="14">
        <v>99.5</v>
      </c>
      <c r="C21" s="14">
        <v>54.35</v>
      </c>
      <c r="D21" s="14">
        <v>295.85000000000002</v>
      </c>
      <c r="E21" s="14">
        <v>34.380000000000003</v>
      </c>
      <c r="F21" s="14">
        <v>28.06</v>
      </c>
      <c r="G21" s="14">
        <v>34.83</v>
      </c>
      <c r="H21" s="14">
        <v>203.75</v>
      </c>
      <c r="I21" s="14">
        <v>64.989999999999995</v>
      </c>
      <c r="J21" s="14">
        <v>33.33</v>
      </c>
      <c r="K21" s="14">
        <v>4.58</v>
      </c>
      <c r="L21" s="14">
        <v>24.88</v>
      </c>
      <c r="M21" s="14">
        <v>124.37</v>
      </c>
      <c r="N21" s="14">
        <v>7559.53</v>
      </c>
    </row>
    <row r="22" spans="1:14" x14ac:dyDescent="0.35">
      <c r="A22" s="13">
        <v>45869</v>
      </c>
      <c r="B22" s="14">
        <v>103.85</v>
      </c>
      <c r="C22" s="14">
        <v>59.07</v>
      </c>
      <c r="D22" s="14">
        <v>309.06</v>
      </c>
      <c r="E22" s="14">
        <v>37.24</v>
      </c>
      <c r="F22" s="14">
        <v>28.96</v>
      </c>
      <c r="G22" s="14">
        <v>37.409999999999997</v>
      </c>
      <c r="H22" s="14">
        <v>211.39</v>
      </c>
      <c r="I22" s="14">
        <v>67.430000000000007</v>
      </c>
      <c r="J22" s="14">
        <v>33.35</v>
      </c>
      <c r="K22" s="14">
        <v>4.58</v>
      </c>
      <c r="L22" s="14">
        <v>25.39</v>
      </c>
      <c r="M22" s="14">
        <v>137.88</v>
      </c>
      <c r="N22" s="14">
        <v>7870.47</v>
      </c>
    </row>
    <row r="23" spans="1:14" x14ac:dyDescent="0.35">
      <c r="A23" s="13">
        <v>45900</v>
      </c>
      <c r="B23" s="14">
        <v>106.91</v>
      </c>
      <c r="C23" s="14">
        <v>58.91</v>
      </c>
      <c r="D23" s="14">
        <v>304.02999999999997</v>
      </c>
      <c r="E23" s="14">
        <v>37.18</v>
      </c>
      <c r="F23" s="14">
        <v>30.56</v>
      </c>
      <c r="G23" s="14">
        <v>37.75</v>
      </c>
      <c r="H23" s="14">
        <v>226.24</v>
      </c>
      <c r="I23" s="14">
        <v>68.430000000000007</v>
      </c>
      <c r="J23" s="14">
        <v>33.270000000000003</v>
      </c>
      <c r="K23" s="14">
        <v>4.5999999999999996</v>
      </c>
      <c r="L23" s="14">
        <v>25.14</v>
      </c>
      <c r="M23" s="14">
        <v>143.97</v>
      </c>
      <c r="N23" s="14">
        <v>7916.8</v>
      </c>
    </row>
    <row r="24" spans="1:14" x14ac:dyDescent="0.35">
      <c r="A24" s="13">
        <v>45930</v>
      </c>
      <c r="B24" s="14">
        <v>109.2</v>
      </c>
      <c r="C24" s="14">
        <v>60.4</v>
      </c>
      <c r="D24" s="14">
        <v>310.8</v>
      </c>
      <c r="E24" s="14">
        <v>37.03</v>
      </c>
      <c r="F24" s="14">
        <v>30.16</v>
      </c>
      <c r="G24" s="14">
        <v>38.340000000000003</v>
      </c>
      <c r="H24" s="14">
        <v>215.74</v>
      </c>
      <c r="I24" s="14">
        <v>69.400000000000006</v>
      </c>
      <c r="J24" s="14">
        <v>33.49</v>
      </c>
      <c r="K24" s="14">
        <v>4.6100000000000003</v>
      </c>
      <c r="L24" s="14">
        <v>25.13</v>
      </c>
      <c r="M24" s="14">
        <v>152.32</v>
      </c>
      <c r="N24" s="14">
        <v>7933.21</v>
      </c>
    </row>
    <row r="25" spans="1:14" x14ac:dyDescent="0.35">
      <c r="A25" s="13">
        <v>45961</v>
      </c>
      <c r="B25" s="14">
        <v>109.28</v>
      </c>
      <c r="C25" s="14">
        <v>62.67</v>
      </c>
      <c r="D25" s="14">
        <v>319.39999999999998</v>
      </c>
      <c r="E25" s="14">
        <v>36.96</v>
      </c>
      <c r="F25" s="14">
        <v>30.04</v>
      </c>
      <c r="G25" s="14">
        <v>39.049999999999997</v>
      </c>
      <c r="H25" s="14">
        <v>224.18</v>
      </c>
      <c r="I25" s="14">
        <v>72.489999999999995</v>
      </c>
      <c r="J25" s="14">
        <v>34.93</v>
      </c>
      <c r="K25" s="14">
        <v>4.72</v>
      </c>
      <c r="L25" s="14">
        <v>24.78</v>
      </c>
      <c r="M25" s="14">
        <v>163.88</v>
      </c>
      <c r="N25" s="14">
        <v>8093.97</v>
      </c>
    </row>
    <row r="26" spans="1:14" x14ac:dyDescent="0.35">
      <c r="A26" s="13">
        <v>45991</v>
      </c>
      <c r="B26" s="14">
        <v>108.01</v>
      </c>
      <c r="C26" s="14">
        <v>65.150000000000006</v>
      </c>
      <c r="D26" s="14">
        <v>317.79000000000002</v>
      </c>
      <c r="E26" s="14">
        <v>34.46</v>
      </c>
      <c r="F26" s="14">
        <v>27.93</v>
      </c>
      <c r="G26" s="14">
        <v>37.369999999999997</v>
      </c>
      <c r="H26" s="14">
        <v>216.41</v>
      </c>
      <c r="I26" s="14">
        <v>69.34</v>
      </c>
      <c r="J26" s="14">
        <v>33.630000000000003</v>
      </c>
      <c r="K26" s="14">
        <v>4.51</v>
      </c>
      <c r="L26" s="14">
        <v>23.99</v>
      </c>
      <c r="M26" s="14">
        <v>146.78</v>
      </c>
      <c r="N26" s="14">
        <v>7810.34</v>
      </c>
    </row>
    <row r="27" spans="1:14" x14ac:dyDescent="0.35">
      <c r="A27" s="13">
        <v>46022</v>
      </c>
      <c r="B27" s="14">
        <v>109.42</v>
      </c>
      <c r="C27" s="14">
        <v>66.3</v>
      </c>
      <c r="D27" s="14">
        <v>316.88</v>
      </c>
      <c r="E27" s="14">
        <v>34.619999999999997</v>
      </c>
      <c r="F27" s="14">
        <v>27.58</v>
      </c>
      <c r="G27" s="14">
        <v>35.71</v>
      </c>
      <c r="H27" s="14">
        <v>215.95</v>
      </c>
      <c r="I27" s="14">
        <v>67.31</v>
      </c>
      <c r="J27" s="14">
        <v>33.99</v>
      </c>
      <c r="K27" s="14">
        <v>4.3899999999999997</v>
      </c>
      <c r="L27" s="14">
        <v>23.95</v>
      </c>
      <c r="M27" s="14">
        <v>149.43</v>
      </c>
      <c r="N27" s="14">
        <v>7787.87</v>
      </c>
    </row>
  </sheetData>
  <mergeCells count="1">
    <mergeCell ref="A1:P1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GridLines="0" workbookViewId="0">
      <selection activeCell="U22" sqref="U22"/>
    </sheetView>
  </sheetViews>
  <sheetFormatPr defaultRowHeight="14.5" x14ac:dyDescent="0.35"/>
  <cols>
    <col min="1" max="1" width="14" customWidth="1"/>
    <col min="2" max="14" width="11" customWidth="1"/>
  </cols>
  <sheetData>
    <row r="1" spans="1:16" ht="22" customHeight="1" x14ac:dyDescent="0.35">
      <c r="A1" s="31" t="s">
        <v>93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3" spans="1:16" x14ac:dyDescent="0.35">
      <c r="A3" s="7" t="s">
        <v>56</v>
      </c>
      <c r="B3" s="7" t="s">
        <v>24</v>
      </c>
      <c r="C3" s="7" t="s">
        <v>27</v>
      </c>
      <c r="D3" s="7" t="s">
        <v>30</v>
      </c>
      <c r="E3" s="7" t="s">
        <v>33</v>
      </c>
      <c r="F3" s="7" t="s">
        <v>35</v>
      </c>
      <c r="G3" s="7" t="s">
        <v>37</v>
      </c>
      <c r="H3" s="7" t="s">
        <v>39</v>
      </c>
      <c r="I3" s="7" t="s">
        <v>42</v>
      </c>
      <c r="J3" s="7" t="s">
        <v>45</v>
      </c>
      <c r="K3" s="7" t="s">
        <v>47</v>
      </c>
      <c r="L3" s="7" t="s">
        <v>50</v>
      </c>
      <c r="M3" s="7" t="s">
        <v>53</v>
      </c>
      <c r="N3" s="7" t="s">
        <v>57</v>
      </c>
    </row>
    <row r="4" spans="1:16" x14ac:dyDescent="0.35">
      <c r="A4" s="13">
        <f>'Historical Prices'!A4</f>
        <v>45322</v>
      </c>
      <c r="B4" t="s">
        <v>58</v>
      </c>
      <c r="C4" t="s">
        <v>58</v>
      </c>
      <c r="D4" t="s">
        <v>58</v>
      </c>
      <c r="E4" t="s">
        <v>58</v>
      </c>
      <c r="F4" t="s">
        <v>58</v>
      </c>
      <c r="G4" t="s">
        <v>58</v>
      </c>
      <c r="H4" t="s">
        <v>58</v>
      </c>
      <c r="I4" t="s">
        <v>58</v>
      </c>
      <c r="J4" t="s">
        <v>58</v>
      </c>
      <c r="K4" t="s">
        <v>58</v>
      </c>
      <c r="L4" t="s">
        <v>58</v>
      </c>
      <c r="M4" t="s">
        <v>58</v>
      </c>
      <c r="N4" t="s">
        <v>58</v>
      </c>
    </row>
    <row r="5" spans="1:16" x14ac:dyDescent="0.35">
      <c r="A5" s="13">
        <f>'Historical Prices'!A5</f>
        <v>45351</v>
      </c>
      <c r="B5" s="9">
        <f>IFERROR('Historical Prices'!B5/'Historical Prices'!B4-1,"")</f>
        <v>1.68627450980392E-2</v>
      </c>
      <c r="C5" s="9">
        <f>IFERROR('Historical Prices'!C5/'Historical Prices'!C4-1,"")</f>
        <v>-1.1777777777777776E-2</v>
      </c>
      <c r="D5" s="9">
        <f>IFERROR('Historical Prices'!D5/'Historical Prices'!D4-1,"")</f>
        <v>-1.2037735849056541E-2</v>
      </c>
      <c r="E5" s="9">
        <f>IFERROR('Historical Prices'!E5/'Historical Prices'!E4-1,"")</f>
        <v>4.3225806451613114E-2</v>
      </c>
      <c r="F5" s="9">
        <f>IFERROR('Historical Prices'!F5/'Historical Prices'!F4-1,"")</f>
        <v>-2.9200000000000004E-2</v>
      </c>
      <c r="G5" s="9">
        <f>IFERROR('Historical Prices'!G5/'Historical Prices'!G4-1,"")</f>
        <v>3.7500000000000089E-2</v>
      </c>
      <c r="H5" s="9">
        <f>IFERROR('Historical Prices'!H5/'Historical Prices'!H4-1,"")</f>
        <v>1.2111111111111184E-2</v>
      </c>
      <c r="I5" s="9">
        <f>IFERROR('Historical Prices'!I5/'Historical Prices'!I4-1,"")</f>
        <v>3.8448275862069003E-2</v>
      </c>
      <c r="J5" s="9">
        <f>IFERROR('Historical Prices'!J5/'Historical Prices'!J4-1,"")</f>
        <v>-9.1176470588235636E-3</v>
      </c>
      <c r="K5" s="9">
        <f>IFERROR('Historical Prices'!K5/'Historical Prices'!K4-1,"")</f>
        <v>-1.0389610389610393E-2</v>
      </c>
      <c r="L5" s="9">
        <f>IFERROR('Historical Prices'!L5/'Historical Prices'!L4-1,"")</f>
        <v>-4.6800000000000064E-2</v>
      </c>
      <c r="M5" s="9">
        <f>IFERROR('Historical Prices'!M5/'Historical Prices'!M4-1,"")</f>
        <v>3.0491803278688501E-2</v>
      </c>
      <c r="N5" s="9">
        <f>IFERROR('Historical Prices'!N5/'Historical Prices'!N4-1,"")</f>
        <v>9.647887323944726E-4</v>
      </c>
    </row>
    <row r="6" spans="1:16" x14ac:dyDescent="0.35">
      <c r="A6" s="13">
        <f>'Historical Prices'!A6</f>
        <v>45382</v>
      </c>
      <c r="B6" s="9">
        <f>IFERROR('Historical Prices'!B6/'Historical Prices'!B5-1,"")</f>
        <v>1.3497878904743521E-2</v>
      </c>
      <c r="C6" s="9">
        <f>IFERROR('Historical Prices'!C6/'Historical Prices'!C5-1,"")</f>
        <v>1.6865302451090525E-2</v>
      </c>
      <c r="D6" s="9">
        <f>IFERROR('Historical Prices'!D6/'Historical Prices'!D5-1,"")</f>
        <v>2.1886100607310777E-2</v>
      </c>
      <c r="E6" s="9">
        <f>IFERROR('Historical Prices'!E6/'Historical Prices'!E5-1,"")</f>
        <v>6.1842918985774986E-3</v>
      </c>
      <c r="F6" s="9">
        <f>IFERROR('Historical Prices'!F6/'Historical Prices'!F5-1,"")</f>
        <v>5.727235269880504E-2</v>
      </c>
      <c r="G6" s="9">
        <f>IFERROR('Historical Prices'!G6/'Historical Prices'!G5-1,"")</f>
        <v>3.4423407917372195E-4</v>
      </c>
      <c r="H6" s="9">
        <f>IFERROR('Historical Prices'!H6/'Historical Prices'!H5-1,"")</f>
        <v>2.7390492919090903E-2</v>
      </c>
      <c r="I6" s="9">
        <f>IFERROR('Historical Prices'!I6/'Historical Prices'!I5-1,"")</f>
        <v>-6.47517848248369E-3</v>
      </c>
      <c r="J6" s="9">
        <f>IFERROR('Historical Prices'!J6/'Historical Prices'!J5-1,"")</f>
        <v>-3.4431582071831279E-2</v>
      </c>
      <c r="K6" s="9">
        <f>IFERROR('Historical Prices'!K6/'Historical Prices'!K5-1,"")</f>
        <v>2.887139107611536E-2</v>
      </c>
      <c r="L6" s="9">
        <f>IFERROR('Historical Prices'!L6/'Historical Prices'!L5-1,"")</f>
        <v>2.2660511959714746E-2</v>
      </c>
      <c r="M6" s="9">
        <f>IFERROR('Historical Prices'!M6/'Historical Prices'!M5-1,"")</f>
        <v>-2.298759147311491E-2</v>
      </c>
      <c r="N6" s="9">
        <f>IFERROR('Historical Prices'!N6/'Historical Prices'!N5-1,"")</f>
        <v>4.8685423218453039E-4</v>
      </c>
    </row>
    <row r="7" spans="1:16" x14ac:dyDescent="0.35">
      <c r="A7" s="13">
        <f>'Historical Prices'!A7</f>
        <v>45412</v>
      </c>
      <c r="B7" s="9">
        <f>IFERROR('Historical Prices'!B7/'Historical Prices'!B6-1,"")</f>
        <v>1.2271689497716842E-2</v>
      </c>
      <c r="C7" s="9">
        <f>IFERROR('Historical Prices'!C7/'Historical Prices'!C6-1,"")</f>
        <v>-3.7593984962406291E-3</v>
      </c>
      <c r="D7" s="9">
        <f>IFERROR('Historical Prices'!D7/'Historical Prices'!D6-1,"")</f>
        <v>-9.6807953950812653E-3</v>
      </c>
      <c r="E7" s="9">
        <f>IFERROR('Historical Prices'!E7/'Historical Prices'!E6-1,"")</f>
        <v>-7.3755377996312932E-3</v>
      </c>
      <c r="F7" s="9">
        <f>IFERROR('Historical Prices'!F7/'Historical Prices'!F6-1,"")</f>
        <v>8.9633671083397815E-3</v>
      </c>
      <c r="G7" s="9">
        <f>IFERROR('Historical Prices'!G7/'Historical Prices'!G6-1,"")</f>
        <v>-2.4776324845147912E-2</v>
      </c>
      <c r="H7" s="9">
        <f>IFERROR('Historical Prices'!H7/'Historical Prices'!H6-1,"")</f>
        <v>2.1851792488112531E-2</v>
      </c>
      <c r="I7" s="9">
        <f>IFERROR('Historical Prices'!I7/'Historical Prices'!I6-1,"")</f>
        <v>9.024064171123003E-3</v>
      </c>
      <c r="J7" s="9">
        <f>IFERROR('Historical Prices'!J7/'Historical Prices'!J6-1,"")</f>
        <v>-9.2222563787280887E-4</v>
      </c>
      <c r="K7" s="9">
        <f>IFERROR('Historical Prices'!K7/'Historical Prices'!K6-1,"")</f>
        <v>2.2959183673469274E-2</v>
      </c>
      <c r="L7" s="9">
        <f>IFERROR('Historical Prices'!L7/'Historical Prices'!L6-1,"")</f>
        <v>1.928600738613051E-2</v>
      </c>
      <c r="M7" s="9">
        <f>IFERROR('Historical Prices'!M7/'Historical Prices'!M6-1,"")</f>
        <v>2.1167467231132608E-2</v>
      </c>
      <c r="N7" s="9">
        <f>IFERROR('Historical Prices'!N7/'Historical Prices'!N6-1,"")</f>
        <v>2.5005942075662091E-3</v>
      </c>
    </row>
    <row r="8" spans="1:16" x14ac:dyDescent="0.35">
      <c r="A8" s="13">
        <f>'Historical Prices'!A8</f>
        <v>45443</v>
      </c>
      <c r="B8" s="9">
        <f>IFERROR('Historical Prices'!B8/'Historical Prices'!B7-1,"")</f>
        <v>4.6142279860915236E-2</v>
      </c>
      <c r="C8" s="9">
        <f>IFERROR('Historical Prices'!C8/'Historical Prices'!C7-1,"")</f>
        <v>9.5449500554938949E-2</v>
      </c>
      <c r="D8" s="9">
        <f>IFERROR('Historical Prices'!D8/'Historical Prices'!D7-1,"")</f>
        <v>4.7631628609171583E-2</v>
      </c>
      <c r="E8" s="9">
        <f>IFERROR('Historical Prices'!E8/'Historical Prices'!E7-1,"")</f>
        <v>3.7151702786379914E-3</v>
      </c>
      <c r="F8" s="9">
        <f>IFERROR('Historical Prices'!F8/'Historical Prices'!F7-1,"")</f>
        <v>5.6778679026651124E-2</v>
      </c>
      <c r="G8" s="9">
        <f>IFERROR('Historical Prices'!G8/'Historical Prices'!G7-1,"")</f>
        <v>3.4932956951305494E-2</v>
      </c>
      <c r="H8" s="9">
        <f>IFERROR('Historical Prices'!H8/'Historical Prices'!H7-1,"")</f>
        <v>-2.980236327512209E-3</v>
      </c>
      <c r="I8" s="9">
        <f>IFERROR('Historical Prices'!I8/'Historical Prices'!I7-1,"")</f>
        <v>2.1033454786353101E-2</v>
      </c>
      <c r="J8" s="9">
        <f>IFERROR('Historical Prices'!J8/'Historical Prices'!J7-1,"")</f>
        <v>4.584615384615387E-2</v>
      </c>
      <c r="K8" s="9">
        <f>IFERROR('Historical Prices'!K8/'Historical Prices'!K7-1,"")</f>
        <v>3.2418952618453734E-2</v>
      </c>
      <c r="L8" s="9">
        <f>IFERROR('Historical Prices'!L8/'Historical Prices'!L7-1,"")</f>
        <v>1.5297906602254496E-2</v>
      </c>
      <c r="M8" s="9">
        <f>IFERROR('Historical Prices'!M8/'Historical Prices'!M7-1,"")</f>
        <v>-7.0955911663875826E-3</v>
      </c>
      <c r="N8" s="9">
        <f>IFERROR('Historical Prices'!N8/'Historical Prices'!N7-1,"")</f>
        <v>2.5497713973869685E-2</v>
      </c>
    </row>
    <row r="9" spans="1:16" x14ac:dyDescent="0.35">
      <c r="A9" s="13">
        <f>'Historical Prices'!A9</f>
        <v>45473</v>
      </c>
      <c r="B9" s="9">
        <f>IFERROR('Historical Prices'!B9/'Historical Prices'!B8-1,"")</f>
        <v>-2.1559468199784382E-2</v>
      </c>
      <c r="C9" s="9">
        <f>IFERROR('Historical Prices'!C9/'Historical Prices'!C8-1,"")</f>
        <v>-2.1073961499493366E-2</v>
      </c>
      <c r="D9" s="9">
        <f>IFERROR('Historical Prices'!D9/'Historical Prices'!D8-1,"")</f>
        <v>1.9166336419641938E-2</v>
      </c>
      <c r="E9" s="9">
        <f>IFERROR('Historical Prices'!E9/'Historical Prices'!E8-1,"")</f>
        <v>1.8507094386179812E-3</v>
      </c>
      <c r="F9" s="9">
        <f>IFERROR('Historical Prices'!F9/'Historical Prices'!F8-1,"")</f>
        <v>-2.9970760233918092E-2</v>
      </c>
      <c r="G9" s="9">
        <f>IFERROR('Historical Prices'!G9/'Historical Prices'!G8-1,"")</f>
        <v>1.568360040913741E-2</v>
      </c>
      <c r="H9" s="9">
        <f>IFERROR('Historical Prices'!H9/'Historical Prices'!H8-1,"")</f>
        <v>1.9298337616026062E-2</v>
      </c>
      <c r="I9" s="9">
        <f>IFERROR('Historical Prices'!I9/'Historical Prices'!I8-1,"")</f>
        <v>-8.4347120843470957E-3</v>
      </c>
      <c r="J9" s="9">
        <f>IFERROR('Historical Prices'!J9/'Historical Prices'!J8-1,"")</f>
        <v>3.4716092968520185E-2</v>
      </c>
      <c r="K9" s="9">
        <f>IFERROR('Historical Prices'!K9/'Historical Prices'!K8-1,"")</f>
        <v>6.5217391304347894E-2</v>
      </c>
      <c r="L9" s="9">
        <f>IFERROR('Historical Prices'!L9/'Historical Prices'!L8-1,"")</f>
        <v>3.2513877874702724E-2</v>
      </c>
      <c r="M9" s="9">
        <f>IFERROR('Historical Prices'!M9/'Historical Prices'!M8-1,"")</f>
        <v>1.019752689898823E-2</v>
      </c>
      <c r="N9" s="9">
        <f>IFERROR('Historical Prices'!N9/'Historical Prices'!N8-1,"")</f>
        <v>2.3995053243299758E-3</v>
      </c>
    </row>
    <row r="10" spans="1:16" x14ac:dyDescent="0.35">
      <c r="A10" s="13">
        <f>'Historical Prices'!A10</f>
        <v>45504</v>
      </c>
      <c r="B10" s="9">
        <f>IFERROR('Historical Prices'!B10/'Historical Prices'!B9-1,"")</f>
        <v>-1.4506059493206047E-2</v>
      </c>
      <c r="C10" s="9">
        <f>IFERROR('Historical Prices'!C10/'Historical Prices'!C9-1,"")</f>
        <v>-6.4582902090664529E-2</v>
      </c>
      <c r="D10" s="9">
        <f>IFERROR('Historical Prices'!D10/'Historical Prices'!D9-1,"")</f>
        <v>-4.878221216727352E-2</v>
      </c>
      <c r="E10" s="9">
        <f>IFERROR('Historical Prices'!E10/'Historical Prices'!E9-1,"")</f>
        <v>-3.0788177339899914E-3</v>
      </c>
      <c r="F10" s="9">
        <f>IFERROR('Historical Prices'!F10/'Historical Prices'!F9-1,"")</f>
        <v>-3.5418236623963706E-2</v>
      </c>
      <c r="G10" s="9">
        <f>IFERROR('Historical Prices'!G10/'Historical Prices'!G9-1,"")</f>
        <v>-1.8798254447801255E-2</v>
      </c>
      <c r="H10" s="9">
        <f>IFERROR('Historical Prices'!H10/'Historical Prices'!H9-1,"")</f>
        <v>-3.2360961053660486E-2</v>
      </c>
      <c r="I10" s="9">
        <f>IFERROR('Historical Prices'!I10/'Historical Prices'!I9-1,"")</f>
        <v>-3.8933420579093769E-2</v>
      </c>
      <c r="J10" s="9">
        <f>IFERROR('Historical Prices'!J10/'Historical Prices'!J9-1,"")</f>
        <v>-2.9854990048336805E-2</v>
      </c>
      <c r="K10" s="9">
        <f>IFERROR('Historical Prices'!K10/'Historical Prices'!K9-1,"")</f>
        <v>-3.1746031746031855E-2</v>
      </c>
      <c r="L10" s="9">
        <f>IFERROR('Historical Prices'!L10/'Historical Prices'!L9-1,"")</f>
        <v>-3.264208909370192E-2</v>
      </c>
      <c r="M10" s="9">
        <f>IFERROR('Historical Prices'!M10/'Historical Prices'!M9-1,"")</f>
        <v>-3.04427311024561E-2</v>
      </c>
      <c r="N10" s="9">
        <f>IFERROR('Historical Prices'!N10/'Historical Prices'!N9-1,"")</f>
        <v>-3.5930987610851339E-2</v>
      </c>
    </row>
    <row r="11" spans="1:16" x14ac:dyDescent="0.35">
      <c r="A11" s="13">
        <f>'Historical Prices'!A11</f>
        <v>45535</v>
      </c>
      <c r="B11" s="9">
        <f>IFERROR('Historical Prices'!B11/'Historical Prices'!B10-1,"")</f>
        <v>-1.9936649897521863E-2</v>
      </c>
      <c r="C11" s="9">
        <f>IFERROR('Historical Prices'!C11/'Historical Prices'!C10-1,"")</f>
        <v>7.8557202921000213E-2</v>
      </c>
      <c r="D11" s="9">
        <f>IFERROR('Historical Prices'!D11/'Historical Prices'!D10-1,"")</f>
        <v>8.1385410085845766E-3</v>
      </c>
      <c r="E11" s="9">
        <f>IFERROR('Historical Prices'!E11/'Historical Prices'!E10-1,"")</f>
        <v>4.0148239654107298E-2</v>
      </c>
      <c r="F11" s="9">
        <f>IFERROR('Historical Prices'!F11/'Historical Prices'!F10-1,"")</f>
        <v>2.1874999999999867E-2</v>
      </c>
      <c r="G11" s="9">
        <f>IFERROR('Historical Prices'!G11/'Historical Prices'!G10-1,"")</f>
        <v>-3.0790283954841291E-3</v>
      </c>
      <c r="H11" s="9">
        <f>IFERROR('Historical Prices'!H11/'Historical Prices'!H10-1,"")</f>
        <v>-2.5042535091450491E-2</v>
      </c>
      <c r="I11" s="9">
        <f>IFERROR('Historical Prices'!I11/'Historical Prices'!I10-1,"")</f>
        <v>1.2765957446808418E-2</v>
      </c>
      <c r="J11" s="9">
        <f>IFERROR('Historical Prices'!J11/'Historical Prices'!J10-1,"")</f>
        <v>1.7584994138335253E-2</v>
      </c>
      <c r="K11" s="9">
        <f>IFERROR('Historical Prices'!K11/'Historical Prices'!K10-1,"")</f>
        <v>2.5761124121779888E-2</v>
      </c>
      <c r="L11" s="9">
        <f>IFERROR('Historical Prices'!L11/'Historical Prices'!L10-1,"")</f>
        <v>-3.9698292973402438E-3</v>
      </c>
      <c r="M11" s="9">
        <f>IFERROR('Historical Prices'!M11/'Historical Prices'!M10-1,"")</f>
        <v>3.2300377111001755E-2</v>
      </c>
      <c r="N11" s="9">
        <f>IFERROR('Historical Prices'!N11/'Historical Prices'!N10-1,"")</f>
        <v>1.5214960150620627E-2</v>
      </c>
    </row>
    <row r="12" spans="1:16" x14ac:dyDescent="0.35">
      <c r="A12" s="13">
        <f>'Historical Prices'!A12</f>
        <v>45565</v>
      </c>
      <c r="B12" s="9">
        <f>IFERROR('Historical Prices'!B12/'Historical Prices'!B11-1,"")</f>
        <v>-6.2642585551330843E-2</v>
      </c>
      <c r="C12" s="9">
        <f>IFERROR('Historical Prices'!C12/'Historical Prices'!C11-1,"")</f>
        <v>4.2880590890439052E-2</v>
      </c>
      <c r="D12" s="9">
        <f>IFERROR('Historical Prices'!D12/'Historical Prices'!D11-1,"")</f>
        <v>-4.1654379239162376E-2</v>
      </c>
      <c r="E12" s="9">
        <f>IFERROR('Historical Prices'!E12/'Historical Prices'!E11-1,"")</f>
        <v>1.7814726840855055E-2</v>
      </c>
      <c r="F12" s="9">
        <f>IFERROR('Historical Prices'!F12/'Historical Prices'!F11-1,"")</f>
        <v>4.1666666666666741E-2</v>
      </c>
      <c r="G12" s="9">
        <f>IFERROR('Historical Prices'!G12/'Historical Prices'!G11-1,"")</f>
        <v>2.7453671928620471E-2</v>
      </c>
      <c r="H12" s="9">
        <f>IFERROR('Historical Prices'!H12/'Historical Prices'!H11-1,"")</f>
        <v>1.4015378742433304E-2</v>
      </c>
      <c r="I12" s="9">
        <f>IFERROR('Historical Prices'!I12/'Historical Prices'!I11-1,"")</f>
        <v>1.6806722689075571E-3</v>
      </c>
      <c r="J12" s="9">
        <f>IFERROR('Historical Prices'!J12/'Historical Prices'!J11-1,"")</f>
        <v>-2.5057603686635899E-2</v>
      </c>
      <c r="K12" s="9">
        <f>IFERROR('Historical Prices'!K12/'Historical Prices'!K11-1,"")</f>
        <v>6.8493150684931781E-3</v>
      </c>
      <c r="L12" s="9">
        <f>IFERROR('Historical Prices'!L12/'Historical Prices'!L11-1,"")</f>
        <v>-1.4348345954563579E-2</v>
      </c>
      <c r="M12" s="9">
        <f>IFERROR('Historical Prices'!M12/'Historical Prices'!M11-1,"")</f>
        <v>5.6543837357051929E-2</v>
      </c>
      <c r="N12" s="9">
        <f>IFERROR('Historical Prices'!N12/'Historical Prices'!N11-1,"")</f>
        <v>-1.7625125843956368E-3</v>
      </c>
    </row>
    <row r="13" spans="1:16" x14ac:dyDescent="0.35">
      <c r="A13" s="13">
        <f>'Historical Prices'!A13</f>
        <v>45596</v>
      </c>
      <c r="B13" s="9">
        <f>IFERROR('Historical Prices'!B13/'Historical Prices'!B12-1,"")</f>
        <v>-1.176351282831356E-2</v>
      </c>
      <c r="C13" s="9">
        <f>IFERROR('Historical Prices'!C13/'Historical Prices'!C12-1,"")</f>
        <v>1.6132205390517518E-2</v>
      </c>
      <c r="D13" s="9">
        <f>IFERROR('Historical Prices'!D13/'Historical Prices'!D12-1,"")</f>
        <v>-2.3886452804061875E-2</v>
      </c>
      <c r="E13" s="9">
        <f>IFERROR('Historical Prices'!E13/'Historical Prices'!E12-1,"")</f>
        <v>-5.6884480746791199E-2</v>
      </c>
      <c r="F13" s="9">
        <f>IFERROR('Historical Prices'!F13/'Historical Prices'!F12-1,"")</f>
        <v>-4.2201834862385268E-2</v>
      </c>
      <c r="G13" s="9">
        <f>IFERROR('Historical Prices'!G13/'Historical Prices'!G12-1,"")</f>
        <v>2.338009352037318E-3</v>
      </c>
      <c r="H13" s="9">
        <f>IFERROR('Historical Prices'!H13/'Historical Prices'!H12-1,"")</f>
        <v>1.3445197375496765E-3</v>
      </c>
      <c r="I13" s="9">
        <f>IFERROR('Historical Prices'!I13/'Historical Prices'!I12-1,"")</f>
        <v>-3.5067114093959795E-2</v>
      </c>
      <c r="J13" s="9">
        <f>IFERROR('Historical Prices'!J13/'Historical Prices'!J12-1,"")</f>
        <v>-1.7429837518463942E-2</v>
      </c>
      <c r="K13" s="9">
        <f>IFERROR('Historical Prices'!K13/'Historical Prices'!K12-1,"")</f>
        <v>-4.5351473922903285E-3</v>
      </c>
      <c r="L13" s="9">
        <f>IFERROR('Historical Prices'!L13/'Historical Prices'!L12-1,"")</f>
        <v>-1.455721795390208E-2</v>
      </c>
      <c r="M13" s="9">
        <f>IFERROR('Historical Prices'!M13/'Historical Prices'!M12-1,"")</f>
        <v>1.4506915213469584E-2</v>
      </c>
      <c r="N13" s="9">
        <f>IFERROR('Historical Prices'!N13/'Historical Prices'!N12-1,"")</f>
        <v>-6.1740984000413501E-4</v>
      </c>
    </row>
    <row r="14" spans="1:16" x14ac:dyDescent="0.35">
      <c r="A14" s="13">
        <f>'Historical Prices'!A14</f>
        <v>45626</v>
      </c>
      <c r="B14" s="9">
        <f>IFERROR('Historical Prices'!B14/'Historical Prices'!B13-1,"")</f>
        <v>-1.1287839917906717E-2</v>
      </c>
      <c r="C14" s="9">
        <f>IFERROR('Historical Prices'!C14/'Historical Prices'!C13-1,"")</f>
        <v>3.4462729912875245E-2</v>
      </c>
      <c r="D14" s="9">
        <f>IFERROR('Historical Prices'!D14/'Historical Prices'!D13-1,"")</f>
        <v>-4.2558222012059055E-3</v>
      </c>
      <c r="E14" s="9">
        <f>IFERROR('Historical Prices'!E14/'Historical Prices'!E13-1,"")</f>
        <v>3.0003093102381584E-2</v>
      </c>
      <c r="F14" s="9">
        <f>IFERROR('Historical Prices'!F14/'Historical Prices'!F13-1,"")</f>
        <v>3.2183908045976928E-2</v>
      </c>
      <c r="G14" s="9">
        <f>IFERROR('Historical Prices'!G14/'Historical Prices'!G13-1,"")</f>
        <v>2.5658113962012674E-2</v>
      </c>
      <c r="H14" s="9">
        <f>IFERROR('Historical Prices'!H14/'Historical Prices'!H13-1,"")</f>
        <v>-1.0473172565658717E-2</v>
      </c>
      <c r="I14" s="9">
        <f>IFERROR('Historical Prices'!I14/'Historical Prices'!I13-1,"")</f>
        <v>4.2949052338723703E-2</v>
      </c>
      <c r="J14" s="9">
        <f>IFERROR('Historical Prices'!J14/'Historical Prices'!J13-1,"")</f>
        <v>6.6145520144316183E-3</v>
      </c>
      <c r="K14" s="9">
        <f>IFERROR('Historical Prices'!K14/'Historical Prices'!K13-1,"")</f>
        <v>5.2391799544419193E-2</v>
      </c>
      <c r="L14" s="9">
        <f>IFERROR('Historical Prices'!L14/'Historical Prices'!L13-1,"")</f>
        <v>-4.4316782929831877E-2</v>
      </c>
      <c r="M14" s="9">
        <f>IFERROR('Historical Prices'!M14/'Historical Prices'!M13-1,"")</f>
        <v>-4.9862932503519253E-2</v>
      </c>
      <c r="N14" s="9">
        <f>IFERROR('Historical Prices'!N14/'Historical Prices'!N13-1,"")</f>
        <v>8.3849091203882509E-3</v>
      </c>
    </row>
    <row r="15" spans="1:16" x14ac:dyDescent="0.35">
      <c r="A15" s="13">
        <f>'Historical Prices'!A15</f>
        <v>45657</v>
      </c>
      <c r="B15" s="9">
        <f>IFERROR('Historical Prices'!B15/'Historical Prices'!B14-1,"")</f>
        <v>5.7083549558900604E-3</v>
      </c>
      <c r="C15" s="9">
        <f>IFERROR('Historical Prices'!C15/'Historical Prices'!C14-1,"")</f>
        <v>5.5025266704098685E-2</v>
      </c>
      <c r="D15" s="9">
        <f>IFERROR('Historical Prices'!D15/'Historical Prices'!D14-1,"")</f>
        <v>2.0143258538129594E-2</v>
      </c>
      <c r="E15" s="9">
        <f>IFERROR('Historical Prices'!E15/'Historical Prices'!E14-1,"")</f>
        <v>-6.0060060060052045E-4</v>
      </c>
      <c r="F15" s="9">
        <f>IFERROR('Historical Prices'!F15/'Historical Prices'!F14-1,"")</f>
        <v>-5.1967334818114885E-3</v>
      </c>
      <c r="G15" s="9">
        <f>IFERROR('Historical Prices'!G15/'Historical Prices'!G14-1,"")</f>
        <v>1.2670565302144166E-2</v>
      </c>
      <c r="H15" s="9">
        <f>IFERROR('Historical Prices'!H15/'Historical Prices'!H14-1,"")</f>
        <v>2.6921406860616504E-2</v>
      </c>
      <c r="I15" s="9">
        <f>IFERROR('Historical Prices'!I15/'Historical Prices'!I14-1,"")</f>
        <v>1.0336778926308909E-2</v>
      </c>
      <c r="J15" s="9">
        <f>IFERROR('Historical Prices'!J15/'Historical Prices'!J14-1,"")</f>
        <v>1.6726403823178027E-2</v>
      </c>
      <c r="K15" s="9">
        <f>IFERROR('Historical Prices'!K15/'Historical Prices'!K14-1,"")</f>
        <v>3.8961038961038863E-2</v>
      </c>
      <c r="L15" s="9">
        <f>IFERROR('Historical Prices'!L15/'Historical Prices'!L14-1,"")</f>
        <v>1.2022327179046943E-2</v>
      </c>
      <c r="M15" s="9">
        <f>IFERROR('Historical Prices'!M15/'Historical Prices'!M14-1,"")</f>
        <v>2.7760449157829159E-2</v>
      </c>
      <c r="N15" s="9">
        <f>IFERROR('Historical Prices'!N15/'Historical Prices'!N14-1,"")</f>
        <v>1.1314697741080071E-2</v>
      </c>
    </row>
    <row r="16" spans="1:16" x14ac:dyDescent="0.35">
      <c r="A16" s="13">
        <f>'Historical Prices'!A16</f>
        <v>45688</v>
      </c>
      <c r="B16" s="9">
        <f>IFERROR('Historical Prices'!B16/'Historical Prices'!B15-1,"")</f>
        <v>5.3766769865841058E-2</v>
      </c>
      <c r="C16" s="9">
        <f>IFERROR('Historical Prices'!C16/'Historical Prices'!C15-1,"")</f>
        <v>3.2464076636508965E-2</v>
      </c>
      <c r="D16" s="9">
        <f>IFERROR('Historical Prices'!D16/'Historical Prices'!D15-1,"")</f>
        <v>6.113740398789691E-2</v>
      </c>
      <c r="E16" s="9">
        <f>IFERROR('Historical Prices'!E16/'Historical Prices'!E15-1,"")</f>
        <v>3.125E-2</v>
      </c>
      <c r="F16" s="9">
        <f>IFERROR('Historical Prices'!F16/'Historical Prices'!F15-1,"")</f>
        <v>7.0895522388059629E-2</v>
      </c>
      <c r="G16" s="9">
        <f>IFERROR('Historical Prices'!G16/'Historical Prices'!G15-1,"")</f>
        <v>4.8764837985242115E-2</v>
      </c>
      <c r="H16" s="9">
        <f>IFERROR('Historical Prices'!H16/'Historical Prices'!H15-1,"")</f>
        <v>4.7463002114165098E-2</v>
      </c>
      <c r="I16" s="9">
        <f>IFERROR('Historical Prices'!I16/'Historical Prices'!I15-1,"")</f>
        <v>7.0792079207920855E-2</v>
      </c>
      <c r="J16" s="9">
        <f>IFERROR('Historical Prices'!J16/'Historical Prices'!J15-1,"")</f>
        <v>4.4359576968272529E-2</v>
      </c>
      <c r="K16" s="9">
        <f>IFERROR('Historical Prices'!K16/'Historical Prices'!K15-1,"")</f>
        <v>6.2500000000000888E-3</v>
      </c>
      <c r="L16" s="9">
        <f>IFERROR('Historical Prices'!L16/'Historical Prices'!L15-1,"")</f>
        <v>3.4789987271955924E-2</v>
      </c>
      <c r="M16" s="9">
        <f>IFERROR('Historical Prices'!M16/'Historical Prices'!M15-1,"")</f>
        <v>2.8300455235204858E-2</v>
      </c>
      <c r="N16" s="9">
        <f>IFERROR('Historical Prices'!N16/'Historical Prices'!N15-1,"")</f>
        <v>3.707851000666107E-2</v>
      </c>
    </row>
    <row r="17" spans="1:14" x14ac:dyDescent="0.35">
      <c r="A17" s="13">
        <f>'Historical Prices'!A17</f>
        <v>45716</v>
      </c>
      <c r="B17" s="9">
        <f>IFERROR('Historical Prices'!B17/'Historical Prices'!B16-1,"")</f>
        <v>-5.9739496621290522E-3</v>
      </c>
      <c r="C17" s="9">
        <f>IFERROR('Historical Prices'!C17/'Historical Prices'!C16-1,"")</f>
        <v>-2.0790378006872889E-2</v>
      </c>
      <c r="D17" s="9">
        <f>IFERROR('Historical Prices'!D17/'Historical Prices'!D16-1,"")</f>
        <v>2.1093807121444597E-2</v>
      </c>
      <c r="E17" s="9">
        <f>IFERROR('Historical Prices'!E17/'Historical Prices'!E16-1,"")</f>
        <v>1.2820512820512775E-2</v>
      </c>
      <c r="F17" s="9">
        <f>IFERROR('Historical Prices'!F17/'Historical Prices'!F16-1,"")</f>
        <v>3.7979094076655118E-2</v>
      </c>
      <c r="G17" s="9">
        <f>IFERROR('Historical Prices'!G17/'Historical Prices'!G16-1,"")</f>
        <v>2.8143163046803421E-2</v>
      </c>
      <c r="H17" s="9">
        <f>IFERROR('Historical Prices'!H17/'Historical Prices'!H16-1,"")</f>
        <v>6.0551014229488498E-3</v>
      </c>
      <c r="I17" s="9">
        <f>IFERROR('Historical Prices'!I17/'Historical Prices'!I16-1,"")</f>
        <v>9.2464170134072265E-3</v>
      </c>
      <c r="J17" s="9">
        <f>IFERROR('Historical Prices'!J17/'Historical Prices'!J16-1,"")</f>
        <v>1.2376933895921427E-2</v>
      </c>
      <c r="K17" s="9">
        <f>IFERROR('Historical Prices'!K17/'Historical Prices'!K16-1,"")</f>
        <v>1.2422360248447228E-2</v>
      </c>
      <c r="L17" s="9">
        <f>IFERROR('Historical Prices'!L17/'Historical Prices'!L16-1,"")</f>
        <v>9.0200902009018868E-3</v>
      </c>
      <c r="M17" s="9">
        <f>IFERROR('Historical Prices'!M17/'Historical Prices'!M16-1,"")</f>
        <v>2.4053715044639601E-2</v>
      </c>
      <c r="N17" s="9">
        <f>IFERROR('Historical Prices'!N17/'Historical Prices'!N16-1,"")</f>
        <v>2.2628183864236151E-2</v>
      </c>
    </row>
    <row r="18" spans="1:14" x14ac:dyDescent="0.35">
      <c r="A18" s="13">
        <f>'Historical Prices'!A18</f>
        <v>45747</v>
      </c>
      <c r="B18" s="9">
        <f>IFERROR('Historical Prices'!B18/'Historical Prices'!B17-1,"")</f>
        <v>3.1231527093596112E-2</v>
      </c>
      <c r="C18" s="9">
        <f>IFERROR('Historical Prices'!C18/'Historical Prices'!C17-1,"")</f>
        <v>-8.0715915072819833E-3</v>
      </c>
      <c r="D18" s="9">
        <f>IFERROR('Historical Prices'!D18/'Historical Prices'!D17-1,"")</f>
        <v>3.7879059109949376E-2</v>
      </c>
      <c r="E18" s="9">
        <f>IFERROR('Historical Prices'!E18/'Historical Prices'!E17-1,"")</f>
        <v>1.0932105868814768E-2</v>
      </c>
      <c r="F18" s="9">
        <f>IFERROR('Historical Prices'!F18/'Historical Prices'!F17-1,"")</f>
        <v>7.7207116482040927E-3</v>
      </c>
      <c r="G18" s="9">
        <f>IFERROR('Historical Prices'!G18/'Historical Prices'!G17-1,"")</f>
        <v>6.0696221362689595E-2</v>
      </c>
      <c r="H18" s="9">
        <f>IFERROR('Historical Prices'!H18/'Historical Prices'!H17-1,"")</f>
        <v>2.006219279767274E-2</v>
      </c>
      <c r="I18" s="9">
        <f>IFERROR('Historical Prices'!I18/'Historical Prices'!I17-1,"")</f>
        <v>1.3284470911589574E-2</v>
      </c>
      <c r="J18" s="9">
        <f>IFERROR('Historical Prices'!J18/'Historical Prices'!J17-1,"")</f>
        <v>-1.4726312864684621E-2</v>
      </c>
      <c r="K18" s="9">
        <f>IFERROR('Historical Prices'!K18/'Historical Prices'!K17-1,"")</f>
        <v>1.6359918200409052E-2</v>
      </c>
      <c r="L18" s="9">
        <f>IFERROR('Historical Prices'!L18/'Historical Prices'!L17-1,"")</f>
        <v>-1.1377488825680682E-2</v>
      </c>
      <c r="M18" s="9">
        <f>IFERROR('Historical Prices'!M18/'Historical Prices'!M17-1,"")</f>
        <v>2.0390518048850836E-2</v>
      </c>
      <c r="N18" s="9">
        <f>IFERROR('Historical Prices'!N18/'Historical Prices'!N17-1,"")</f>
        <v>7.1660362191761084E-3</v>
      </c>
    </row>
    <row r="19" spans="1:14" x14ac:dyDescent="0.35">
      <c r="A19" s="13">
        <f>'Historical Prices'!A19</f>
        <v>45777</v>
      </c>
      <c r="B19" s="9">
        <f>IFERROR('Historical Prices'!B19/'Historical Prices'!B18-1,"")</f>
        <v>-3.6017961211426308E-2</v>
      </c>
      <c r="C19" s="9">
        <f>IFERROR('Historical Prices'!C19/'Historical Prices'!C18-1,"")</f>
        <v>1.5036263930656268E-2</v>
      </c>
      <c r="D19" s="9">
        <f>IFERROR('Historical Prices'!D19/'Historical Prices'!D18-1,"")</f>
        <v>-1.1280140743040401E-2</v>
      </c>
      <c r="E19" s="9">
        <f>IFERROR('Historical Prices'!E19/'Historical Prices'!E18-1,"")</f>
        <v>2.6180990324416564E-2</v>
      </c>
      <c r="F19" s="9">
        <f>IFERROR('Historical Prices'!F19/'Historical Prices'!F18-1,"")</f>
        <v>-2.7648234510326386E-2</v>
      </c>
      <c r="G19" s="9">
        <f>IFERROR('Historical Prices'!G19/'Historical Prices'!G18-1,"")</f>
        <v>-8.1346423562411729E-3</v>
      </c>
      <c r="H19" s="9">
        <f>IFERROR('Historical Prices'!H19/'Historical Prices'!H18-1,"")</f>
        <v>1.7012488936965386E-2</v>
      </c>
      <c r="I19" s="9">
        <f>IFERROR('Historical Prices'!I19/'Historical Prices'!I18-1,"")</f>
        <v>3.3905967450271302E-2</v>
      </c>
      <c r="J19" s="9">
        <f>IFERROR('Historical Prices'!J19/'Historical Prices'!J18-1,"")</f>
        <v>-3.2430908065425812E-2</v>
      </c>
      <c r="K19" s="9">
        <f>IFERROR('Historical Prices'!K19/'Historical Prices'!K18-1,"")</f>
        <v>0</v>
      </c>
      <c r="L19" s="9">
        <f>IFERROR('Historical Prices'!L19/'Historical Prices'!L18-1,"")</f>
        <v>-5.7542129058774094E-3</v>
      </c>
      <c r="M19" s="9">
        <f>IFERROR('Historical Prices'!M19/'Historical Prices'!M18-1,"")</f>
        <v>-9.2501059172432898E-3</v>
      </c>
      <c r="N19" s="9">
        <f>IFERROR('Historical Prices'!N19/'Historical Prices'!N18-1,"")</f>
        <v>-1.6671927568924327E-2</v>
      </c>
    </row>
    <row r="20" spans="1:14" x14ac:dyDescent="0.35">
      <c r="A20" s="13">
        <f>'Historical Prices'!A20</f>
        <v>45808</v>
      </c>
      <c r="B20" s="9">
        <f>IFERROR('Historical Prices'!B20/'Historical Prices'!B19-1,"")</f>
        <v>-2.021803766105057E-2</v>
      </c>
      <c r="C20" s="9">
        <f>IFERROR('Historical Prices'!C20/'Historical Prices'!C19-1,"")</f>
        <v>-6.4482398048100409E-2</v>
      </c>
      <c r="D20" s="9">
        <f>IFERROR('Historical Prices'!D20/'Historical Prices'!D19-1,"")</f>
        <v>1.7095806294047389E-3</v>
      </c>
      <c r="E20" s="9">
        <f>IFERROR('Historical Prices'!E20/'Historical Prices'!E19-1,"")</f>
        <v>-5.1026067665002839E-2</v>
      </c>
      <c r="F20" s="9">
        <f>IFERROR('Historical Prices'!F20/'Historical Prices'!F19-1,"")</f>
        <v>-5.2757793764988126E-2</v>
      </c>
      <c r="G20" s="9">
        <f>IFERROR('Historical Prices'!G20/'Historical Prices'!G19-1,"")</f>
        <v>-2.7997737556561098E-2</v>
      </c>
      <c r="H20" s="9">
        <f>IFERROR('Historical Prices'!H20/'Historical Prices'!H19-1,"")</f>
        <v>-3.6888416167085603E-2</v>
      </c>
      <c r="I20" s="9">
        <f>IFERROR('Historical Prices'!I20/'Historical Prices'!I19-1,"")</f>
        <v>-4.1539134236991626E-2</v>
      </c>
      <c r="J20" s="9">
        <f>IFERROR('Historical Prices'!J20/'Historical Prices'!J19-1,"")</f>
        <v>-4.6633634508889577E-2</v>
      </c>
      <c r="K20" s="9">
        <f>IFERROR('Historical Prices'!K20/'Historical Prices'!K19-1,"")</f>
        <v>-4.6277665995975714E-2</v>
      </c>
      <c r="L20" s="9">
        <f>IFERROR('Historical Prices'!L20/'Historical Prices'!L19-1,"")</f>
        <v>1.9429516329061647E-2</v>
      </c>
      <c r="M20" s="9">
        <f>IFERROR('Historical Prices'!M20/'Historical Prices'!M19-1,"")</f>
        <v>-9.1582923526477122E-2</v>
      </c>
      <c r="N20" s="9">
        <f>IFERROR('Historical Prices'!N20/'Historical Prices'!N19-1,"")</f>
        <v>-2.4370352101740655E-2</v>
      </c>
    </row>
    <row r="21" spans="1:14" x14ac:dyDescent="0.35">
      <c r="A21" s="13">
        <f>'Historical Prices'!A21</f>
        <v>45838</v>
      </c>
      <c r="B21" s="9">
        <f>IFERROR('Historical Prices'!B21/'Historical Prices'!B20-1,"")</f>
        <v>6.4738013352214629E-3</v>
      </c>
      <c r="C21" s="9">
        <f>IFERROR('Historical Prices'!C21/'Historical Prices'!C20-1,"")</f>
        <v>1.2481371087928572E-2</v>
      </c>
      <c r="D21" s="9">
        <f>IFERROR('Historical Prices'!D21/'Historical Prices'!D20-1,"")</f>
        <v>3.0441294277454567E-2</v>
      </c>
      <c r="E21" s="9">
        <f>IFERROR('Historical Prices'!E21/'Historical Prices'!E20-1,"")</f>
        <v>4.6756282875513033E-3</v>
      </c>
      <c r="F21" s="9">
        <f>IFERROR('Historical Prices'!F21/'Historical Prices'!F20-1,"")</f>
        <v>1.482820976491861E-2</v>
      </c>
      <c r="G21" s="9">
        <f>IFERROR('Historical Prices'!G21/'Historical Prices'!G20-1,"")</f>
        <v>1.338376491125981E-2</v>
      </c>
      <c r="H21" s="9">
        <f>IFERROR('Historical Prices'!H21/'Historical Prices'!H20-1,"")</f>
        <v>2.2790020581296089E-2</v>
      </c>
      <c r="I21" s="9">
        <f>IFERROR('Historical Prices'!I21/'Historical Prices'!I20-1,"")</f>
        <v>-1.1709245742092644E-2</v>
      </c>
      <c r="J21" s="9">
        <f>IFERROR('Historical Prices'!J21/'Historical Prices'!J20-1,"")</f>
        <v>1.895444818098424E-2</v>
      </c>
      <c r="K21" s="9">
        <f>IFERROR('Historical Prices'!K21/'Historical Prices'!K20-1,"")</f>
        <v>-3.3755274261603407E-2</v>
      </c>
      <c r="L21" s="9">
        <f>IFERROR('Historical Prices'!L21/'Historical Prices'!L20-1,"")</f>
        <v>8.921330089213253E-3</v>
      </c>
      <c r="M21" s="9">
        <f>IFERROR('Historical Prices'!M21/'Historical Prices'!M20-1,"")</f>
        <v>-2.4242899733249557E-2</v>
      </c>
      <c r="N21" s="9">
        <f>IFERROR('Historical Prices'!N21/'Historical Prices'!N20-1,"")</f>
        <v>1.1085178522466599E-2</v>
      </c>
    </row>
    <row r="22" spans="1:14" x14ac:dyDescent="0.35">
      <c r="A22" s="13">
        <f>'Historical Prices'!A22</f>
        <v>45869</v>
      </c>
      <c r="B22" s="9">
        <f>IFERROR('Historical Prices'!B22/'Historical Prices'!B21-1,"")</f>
        <v>4.3718592964824055E-2</v>
      </c>
      <c r="C22" s="9">
        <f>IFERROR('Historical Prices'!C22/'Historical Prices'!C21-1,"")</f>
        <v>8.6844526218951223E-2</v>
      </c>
      <c r="D22" s="9">
        <f>IFERROR('Historical Prices'!D22/'Historical Prices'!D21-1,"")</f>
        <v>4.4651005577150515E-2</v>
      </c>
      <c r="E22" s="9">
        <f>IFERROR('Historical Prices'!E22/'Historical Prices'!E21-1,"")</f>
        <v>8.3187899941826515E-2</v>
      </c>
      <c r="F22" s="9">
        <f>IFERROR('Historical Prices'!F22/'Historical Prices'!F21-1,"")</f>
        <v>3.207412687099076E-2</v>
      </c>
      <c r="G22" s="9">
        <f>IFERROR('Historical Prices'!G22/'Historical Prices'!G21-1,"")</f>
        <v>7.4074074074073959E-2</v>
      </c>
      <c r="H22" s="9">
        <f>IFERROR('Historical Prices'!H22/'Historical Prices'!H21-1,"")</f>
        <v>3.7496932515337367E-2</v>
      </c>
      <c r="I22" s="9">
        <f>IFERROR('Historical Prices'!I22/'Historical Prices'!I21-1,"")</f>
        <v>3.7544237575011685E-2</v>
      </c>
      <c r="J22" s="9">
        <f>IFERROR('Historical Prices'!J22/'Historical Prices'!J21-1,"")</f>
        <v>6.0006000600076881E-4</v>
      </c>
      <c r="K22" s="9">
        <f>IFERROR('Historical Prices'!K22/'Historical Prices'!K21-1,"")</f>
        <v>0</v>
      </c>
      <c r="L22" s="9">
        <f>IFERROR('Historical Prices'!L22/'Historical Prices'!L21-1,"")</f>
        <v>2.0498392282958244E-2</v>
      </c>
      <c r="M22" s="9">
        <f>IFERROR('Historical Prices'!M22/'Historical Prices'!M21-1,"")</f>
        <v>0.10862748251185961</v>
      </c>
      <c r="N22" s="9">
        <f>IFERROR('Historical Prices'!N22/'Historical Prices'!N21-1,"")</f>
        <v>4.1132186789390346E-2</v>
      </c>
    </row>
    <row r="23" spans="1:14" x14ac:dyDescent="0.35">
      <c r="A23" s="13">
        <f>'Historical Prices'!A23</f>
        <v>45900</v>
      </c>
      <c r="B23" s="9">
        <f>IFERROR('Historical Prices'!B23/'Historical Prices'!B22-1,"")</f>
        <v>2.9465575349061135E-2</v>
      </c>
      <c r="C23" s="9">
        <f>IFERROR('Historical Prices'!C23/'Historical Prices'!C22-1,"")</f>
        <v>-2.7086507533435888E-3</v>
      </c>
      <c r="D23" s="9">
        <f>IFERROR('Historical Prices'!D23/'Historical Prices'!D22-1,"")</f>
        <v>-1.6275156927457513E-2</v>
      </c>
      <c r="E23" s="9">
        <f>IFERROR('Historical Prices'!E23/'Historical Prices'!E22-1,"")</f>
        <v>-1.6111707841032219E-3</v>
      </c>
      <c r="F23" s="9">
        <f>IFERROR('Historical Prices'!F23/'Historical Prices'!F22-1,"")</f>
        <v>5.5248618784530246E-2</v>
      </c>
      <c r="G23" s="9">
        <f>IFERROR('Historical Prices'!G23/'Historical Prices'!G22-1,"")</f>
        <v>9.0884790163059392E-3</v>
      </c>
      <c r="H23" s="9">
        <f>IFERROR('Historical Prices'!H23/'Historical Prices'!H22-1,"")</f>
        <v>7.0249302237570532E-2</v>
      </c>
      <c r="I23" s="9">
        <f>IFERROR('Historical Prices'!I23/'Historical Prices'!I22-1,"")</f>
        <v>1.4830194275545105E-2</v>
      </c>
      <c r="J23" s="9">
        <f>IFERROR('Historical Prices'!J23/'Historical Prices'!J22-1,"")</f>
        <v>-2.3988005997001016E-3</v>
      </c>
      <c r="K23" s="9">
        <f>IFERROR('Historical Prices'!K23/'Historical Prices'!K22-1,"")</f>
        <v>4.366812227074135E-3</v>
      </c>
      <c r="L23" s="9">
        <f>IFERROR('Historical Prices'!L23/'Historical Prices'!L22-1,"")</f>
        <v>-9.8463962189838661E-3</v>
      </c>
      <c r="M23" s="9">
        <f>IFERROR('Historical Prices'!M23/'Historical Prices'!M22-1,"")</f>
        <v>4.4168842471714598E-2</v>
      </c>
      <c r="N23" s="9">
        <f>IFERROR('Historical Prices'!N23/'Historical Prices'!N22-1,"")</f>
        <v>5.8865607771836359E-3</v>
      </c>
    </row>
    <row r="24" spans="1:14" x14ac:dyDescent="0.35">
      <c r="A24" s="13">
        <f>'Historical Prices'!A24</f>
        <v>45930</v>
      </c>
      <c r="B24" s="9">
        <f>IFERROR('Historical Prices'!B24/'Historical Prices'!B23-1,"")</f>
        <v>2.1419885885324064E-2</v>
      </c>
      <c r="C24" s="9">
        <f>IFERROR('Historical Prices'!C24/'Historical Prices'!C23-1,"")</f>
        <v>2.5292819555253754E-2</v>
      </c>
      <c r="D24" s="9">
        <f>IFERROR('Historical Prices'!D24/'Historical Prices'!D23-1,"")</f>
        <v>2.2267539387560653E-2</v>
      </c>
      <c r="E24" s="9">
        <f>IFERROR('Historical Prices'!E24/'Historical Prices'!E23-1,"")</f>
        <v>-4.0344271113501584E-3</v>
      </c>
      <c r="F24" s="9">
        <f>IFERROR('Historical Prices'!F24/'Historical Prices'!F23-1,"")</f>
        <v>-1.308900523560208E-2</v>
      </c>
      <c r="G24" s="9">
        <f>IFERROR('Historical Prices'!G24/'Historical Prices'!G23-1,"")</f>
        <v>1.5629139072847797E-2</v>
      </c>
      <c r="H24" s="9">
        <f>IFERROR('Historical Prices'!H24/'Historical Prices'!H23-1,"")</f>
        <v>-4.6410891089108897E-2</v>
      </c>
      <c r="I24" s="9">
        <f>IFERROR('Historical Prices'!I24/'Historical Prices'!I23-1,"")</f>
        <v>1.4175069413999708E-2</v>
      </c>
      <c r="J24" s="9">
        <f>IFERROR('Historical Prices'!J24/'Historical Prices'!J23-1,"")</f>
        <v>6.612563871355448E-3</v>
      </c>
      <c r="K24" s="9">
        <f>IFERROR('Historical Prices'!K24/'Historical Prices'!K23-1,"")</f>
        <v>2.1739130434783593E-3</v>
      </c>
      <c r="L24" s="9">
        <f>IFERROR('Historical Prices'!L24/'Historical Prices'!L23-1,"")</f>
        <v>-3.9777247414485295E-4</v>
      </c>
      <c r="M24" s="9">
        <f>IFERROR('Historical Prices'!M24/'Historical Prices'!M23-1,"")</f>
        <v>5.7998194068208608E-2</v>
      </c>
      <c r="N24" s="9">
        <f>IFERROR('Historical Prices'!N24/'Historical Prices'!N23-1,"")</f>
        <v>2.072807194826165E-3</v>
      </c>
    </row>
    <row r="25" spans="1:14" x14ac:dyDescent="0.35">
      <c r="A25" s="13">
        <f>'Historical Prices'!A25</f>
        <v>45961</v>
      </c>
      <c r="B25" s="9">
        <f>IFERROR('Historical Prices'!B25/'Historical Prices'!B24-1,"")</f>
        <v>7.3260073260073E-4</v>
      </c>
      <c r="C25" s="9">
        <f>IFERROR('Historical Prices'!C25/'Historical Prices'!C24-1,"")</f>
        <v>3.7582781456953596E-2</v>
      </c>
      <c r="D25" s="9">
        <f>IFERROR('Historical Prices'!D25/'Historical Prices'!D24-1,"")</f>
        <v>2.7670527670527578E-2</v>
      </c>
      <c r="E25" s="9">
        <f>IFERROR('Historical Prices'!E25/'Historical Prices'!E24-1,"")</f>
        <v>-1.890359168241984E-3</v>
      </c>
      <c r="F25" s="9">
        <f>IFERROR('Historical Prices'!F25/'Historical Prices'!F24-1,"")</f>
        <v>-3.9787798408488229E-3</v>
      </c>
      <c r="G25" s="9">
        <f>IFERROR('Historical Prices'!G25/'Historical Prices'!G24-1,"")</f>
        <v>1.8518518518518379E-2</v>
      </c>
      <c r="H25" s="9">
        <f>IFERROR('Historical Prices'!H25/'Historical Prices'!H24-1,"")</f>
        <v>3.912116436451285E-2</v>
      </c>
      <c r="I25" s="9">
        <f>IFERROR('Historical Prices'!I25/'Historical Prices'!I24-1,"")</f>
        <v>4.4524495677233267E-2</v>
      </c>
      <c r="J25" s="9">
        <f>IFERROR('Historical Prices'!J25/'Historical Prices'!J24-1,"")</f>
        <v>4.2997909823828007E-2</v>
      </c>
      <c r="K25" s="9">
        <f>IFERROR('Historical Prices'!K25/'Historical Prices'!K24-1,"")</f>
        <v>2.3861171366594158E-2</v>
      </c>
      <c r="L25" s="9">
        <f>IFERROR('Historical Prices'!L25/'Historical Prices'!L24-1,"")</f>
        <v>-1.392757660167121E-2</v>
      </c>
      <c r="M25" s="9">
        <f>IFERROR('Historical Prices'!M25/'Historical Prices'!M24-1,"")</f>
        <v>7.5892857142857206E-2</v>
      </c>
      <c r="N25" s="9">
        <f>IFERROR('Historical Prices'!N25/'Historical Prices'!N24-1,"")</f>
        <v>2.0264180577597157E-2</v>
      </c>
    </row>
    <row r="26" spans="1:14" x14ac:dyDescent="0.35">
      <c r="A26" s="13">
        <f>'Historical Prices'!A26</f>
        <v>45991</v>
      </c>
      <c r="B26" s="9">
        <f>IFERROR('Historical Prices'!B26/'Historical Prices'!B25-1,"")</f>
        <v>-1.1621522693997077E-2</v>
      </c>
      <c r="C26" s="9">
        <f>IFERROR('Historical Prices'!C26/'Historical Prices'!C25-1,"")</f>
        <v>3.9572363172171832E-2</v>
      </c>
      <c r="D26" s="9">
        <f>IFERROR('Historical Prices'!D26/'Historical Prices'!D25-1,"")</f>
        <v>-5.0407013149654789E-3</v>
      </c>
      <c r="E26" s="9">
        <f>IFERROR('Historical Prices'!E26/'Historical Prices'!E25-1,"")</f>
        <v>-6.7640692640692612E-2</v>
      </c>
      <c r="F26" s="9">
        <f>IFERROR('Historical Prices'!F26/'Historical Prices'!F25-1,"")</f>
        <v>-7.0239680426098516E-2</v>
      </c>
      <c r="G26" s="9">
        <f>IFERROR('Historical Prices'!G26/'Historical Prices'!G25-1,"")</f>
        <v>-4.302176696542892E-2</v>
      </c>
      <c r="H26" s="9">
        <f>IFERROR('Historical Prices'!H26/'Historical Prices'!H25-1,"")</f>
        <v>-3.4659648496743745E-2</v>
      </c>
      <c r="I26" s="9">
        <f>IFERROR('Historical Prices'!I26/'Historical Prices'!I25-1,"")</f>
        <v>-4.3454269554421221E-2</v>
      </c>
      <c r="J26" s="9">
        <f>IFERROR('Historical Prices'!J26/'Historical Prices'!J25-1,"")</f>
        <v>-3.721729172630972E-2</v>
      </c>
      <c r="K26" s="9">
        <f>IFERROR('Historical Prices'!K26/'Historical Prices'!K25-1,"")</f>
        <v>-4.4491525423728806E-2</v>
      </c>
      <c r="L26" s="9">
        <f>IFERROR('Historical Prices'!L26/'Historical Prices'!L25-1,"")</f>
        <v>-3.1880548829701483E-2</v>
      </c>
      <c r="M26" s="9">
        <f>IFERROR('Historical Prices'!M26/'Historical Prices'!M25-1,"")</f>
        <v>-0.10434464242128383</v>
      </c>
      <c r="N26" s="9">
        <f>IFERROR('Historical Prices'!N26/'Historical Prices'!N25-1,"")</f>
        <v>-3.5042136306410843E-2</v>
      </c>
    </row>
    <row r="27" spans="1:14" x14ac:dyDescent="0.35">
      <c r="A27" s="13">
        <f>'Historical Prices'!A27</f>
        <v>46022</v>
      </c>
      <c r="B27" s="9">
        <f>IFERROR('Historical Prices'!B27/'Historical Prices'!B26-1,"")</f>
        <v>1.3054346819738827E-2</v>
      </c>
      <c r="C27" s="9">
        <f>IFERROR('Historical Prices'!C27/'Historical Prices'!C26-1,"")</f>
        <v>1.7651573292402079E-2</v>
      </c>
      <c r="D27" s="9">
        <f>IFERROR('Historical Prices'!D27/'Historical Prices'!D26-1,"")</f>
        <v>-2.8635262280123364E-3</v>
      </c>
      <c r="E27" s="9">
        <f>IFERROR('Historical Prices'!E27/'Historical Prices'!E26-1,"")</f>
        <v>4.6430644225188278E-3</v>
      </c>
      <c r="F27" s="9">
        <f>IFERROR('Historical Prices'!F27/'Historical Prices'!F26-1,"")</f>
        <v>-1.253132832080206E-2</v>
      </c>
      <c r="G27" s="9">
        <f>IFERROR('Historical Prices'!G27/'Historical Prices'!G26-1,"")</f>
        <v>-4.4420658282044334E-2</v>
      </c>
      <c r="H27" s="9">
        <f>IFERROR('Historical Prices'!H27/'Historical Prices'!H26-1,"")</f>
        <v>-2.1255949355390991E-3</v>
      </c>
      <c r="I27" s="9">
        <f>IFERROR('Historical Prices'!I27/'Historical Prices'!I26-1,"")</f>
        <v>-2.9276031150850867E-2</v>
      </c>
      <c r="J27" s="9">
        <f>IFERROR('Historical Prices'!J27/'Historical Prices'!J26-1,"")</f>
        <v>1.070472792149868E-2</v>
      </c>
      <c r="K27" s="9">
        <f>IFERROR('Historical Prices'!K27/'Historical Prices'!K26-1,"")</f>
        <v>-2.6607538802660757E-2</v>
      </c>
      <c r="L27" s="9">
        <f>IFERROR('Historical Prices'!L27/'Historical Prices'!L26-1,"")</f>
        <v>-1.6673614005835447E-3</v>
      </c>
      <c r="M27" s="9">
        <f>IFERROR('Historical Prices'!M27/'Historical Prices'!M26-1,"")</f>
        <v>1.8054230821637818E-2</v>
      </c>
      <c r="N27" s="9">
        <f>IFERROR('Historical Prices'!N27/'Historical Prices'!N26-1,"")</f>
        <v>-2.8769554206347081E-3</v>
      </c>
    </row>
    <row r="29" spans="1:14" x14ac:dyDescent="0.35">
      <c r="A29" s="15" t="s">
        <v>59</v>
      </c>
      <c r="B29" s="11">
        <f t="shared" ref="B29:N29" si="0">AVERAGE(B5:B27)</f>
        <v>3.426889619428082E-3</v>
      </c>
      <c r="C29" s="11">
        <f t="shared" si="0"/>
        <v>1.778484852156571E-2</v>
      </c>
      <c r="D29" s="11">
        <f t="shared" si="0"/>
        <v>8.1764852206482695E-3</v>
      </c>
      <c r="E29" s="11">
        <f t="shared" si="0"/>
        <v>5.3256558730446716E-3</v>
      </c>
      <c r="F29" s="11">
        <f t="shared" si="0"/>
        <v>5.0110378164805822E-3</v>
      </c>
      <c r="G29" s="11">
        <f t="shared" si="0"/>
        <v>1.1071779874933197E-2</v>
      </c>
      <c r="H29" s="11">
        <f t="shared" si="0"/>
        <v>8.3583386399412977E-3</v>
      </c>
      <c r="I29" s="11">
        <f t="shared" si="0"/>
        <v>6.9413948435231177E-3</v>
      </c>
      <c r="J29" s="11">
        <f t="shared" si="0"/>
        <v>3.4232972484808362E-4</v>
      </c>
      <c r="K29" s="11">
        <f t="shared" si="0"/>
        <v>6.13311206270518E-3</v>
      </c>
      <c r="L29" s="11">
        <f t="shared" si="0"/>
        <v>-1.6106815352192364E-3</v>
      </c>
      <c r="M29" s="11">
        <f t="shared" si="0"/>
        <v>1.0028054510843621E-2</v>
      </c>
      <c r="N29" s="11">
        <f t="shared" si="0"/>
        <v>4.2089298261308436E-3</v>
      </c>
    </row>
    <row r="30" spans="1:14" x14ac:dyDescent="0.35">
      <c r="A30" s="15" t="s">
        <v>60</v>
      </c>
      <c r="B30" s="11">
        <f>_xlfn.STDEV.S(B5:B27)</f>
        <v>2.7769851211010006E-2</v>
      </c>
      <c r="C30" s="11">
        <f>_xlfn.STDEV.S(C5:C27)</f>
        <v>4.097889501612758E-2</v>
      </c>
      <c r="D30" s="11">
        <f t="shared" ref="C30:N30" si="1">_xlfn.STDEV.S(D5:D27)</f>
        <v>2.797696313162578E-2</v>
      </c>
      <c r="E30" s="11">
        <f t="shared" si="1"/>
        <v>3.26914052275405E-2</v>
      </c>
      <c r="F30" s="11">
        <f t="shared" si="1"/>
        <v>3.9153167433883744E-2</v>
      </c>
      <c r="G30" s="11">
        <f t="shared" si="1"/>
        <v>3.05049031925104E-2</v>
      </c>
      <c r="H30" s="11">
        <f t="shared" si="1"/>
        <v>2.9347944510179122E-2</v>
      </c>
      <c r="I30" s="11">
        <f t="shared" si="1"/>
        <v>3.0684384608212642E-2</v>
      </c>
      <c r="J30" s="11">
        <f t="shared" si="1"/>
        <v>2.7262688178822971E-2</v>
      </c>
      <c r="K30" s="11">
        <f t="shared" si="1"/>
        <v>2.9335239597634805E-2</v>
      </c>
      <c r="L30" s="11">
        <f t="shared" si="1"/>
        <v>2.2919369984394367E-2</v>
      </c>
      <c r="M30" s="11">
        <f t="shared" si="1"/>
        <v>4.9233403802449803E-2</v>
      </c>
      <c r="N30" s="11">
        <f t="shared" si="1"/>
        <v>1.9412781188744423E-2</v>
      </c>
    </row>
  </sheetData>
  <mergeCells count="1">
    <mergeCell ref="A1:P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9"/>
  <sheetViews>
    <sheetView showGridLines="0" workbookViewId="0">
      <selection activeCell="K53" sqref="K53"/>
    </sheetView>
  </sheetViews>
  <sheetFormatPr defaultRowHeight="14.5" x14ac:dyDescent="0.35"/>
  <cols>
    <col min="1" max="1" width="28.08984375" bestFit="1" customWidth="1"/>
    <col min="2" max="3" width="16" customWidth="1"/>
    <col min="4" max="5" width="14" customWidth="1"/>
    <col min="6" max="8" width="16" customWidth="1"/>
    <col min="9" max="9" width="13.90625" bestFit="1" customWidth="1"/>
    <col min="10" max="10" width="18.81640625" bestFit="1" customWidth="1"/>
    <col min="11" max="11" width="20.81640625" bestFit="1" customWidth="1"/>
  </cols>
  <sheetData>
    <row r="1" spans="1:12" ht="22" customHeight="1" x14ac:dyDescent="0.35">
      <c r="A1" s="26" t="s">
        <v>61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1:12" x14ac:dyDescent="0.35">
      <c r="A3" t="s">
        <v>62</v>
      </c>
      <c r="B3" s="16">
        <f>Overview!B5</f>
        <v>100000</v>
      </c>
    </row>
    <row r="4" spans="1:12" x14ac:dyDescent="0.35">
      <c r="A4" t="s">
        <v>63</v>
      </c>
      <c r="B4" s="17">
        <v>0</v>
      </c>
    </row>
    <row r="5" spans="1:12" x14ac:dyDescent="0.35">
      <c r="A5" t="s">
        <v>64</v>
      </c>
      <c r="B5" s="18">
        <f>COUNTIF('Portfolio stocks'!A4:A15,1)</f>
        <v>12</v>
      </c>
    </row>
    <row r="6" spans="1:12" x14ac:dyDescent="0.35">
      <c r="A6" t="s">
        <v>65</v>
      </c>
      <c r="B6" s="17">
        <f>AVERAGEIF('Portfolio stocks'!E4:E15,"&gt;0")</f>
        <v>8.3333333333333329E-2</v>
      </c>
    </row>
    <row r="8" spans="1:12" ht="22" customHeight="1" x14ac:dyDescent="0.35">
      <c r="A8" s="26" t="s">
        <v>66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10" spans="1:12" x14ac:dyDescent="0.35">
      <c r="A10" s="7" t="s">
        <v>56</v>
      </c>
      <c r="B10" s="7" t="s">
        <v>67</v>
      </c>
      <c r="C10" s="7" t="s">
        <v>68</v>
      </c>
      <c r="D10" s="7" t="s">
        <v>69</v>
      </c>
      <c r="E10" s="7" t="s">
        <v>70</v>
      </c>
      <c r="F10" s="7" t="s">
        <v>71</v>
      </c>
      <c r="G10" s="7" t="s">
        <v>72</v>
      </c>
      <c r="H10" s="7" t="s">
        <v>73</v>
      </c>
      <c r="I10" s="7" t="s">
        <v>74</v>
      </c>
      <c r="J10" s="7" t="s">
        <v>75</v>
      </c>
      <c r="K10" s="7" t="s">
        <v>76</v>
      </c>
    </row>
    <row r="11" spans="1:12" x14ac:dyDescent="0.35">
      <c r="A11" s="13">
        <f>Returns!A5</f>
        <v>45351</v>
      </c>
      <c r="B11" s="19">
        <f>Returns!B5*'Portfolio stocks'!E4+Returns!C5*'Portfolio stocks'!E5+Returns!D5*'Portfolio stocks'!E6+Returns!E5*'Portfolio stocks'!E7+Returns!F5*'Portfolio stocks'!E8+Returns!G5*'Portfolio stocks'!E9+Returns!H5*'Portfolio stocks'!E10+Returns!I5*'Portfolio stocks'!E11+Returns!J5*'Portfolio stocks'!E12+Returns!K5*'Portfolio stocks'!E13+Returns!L5*'Portfolio stocks'!E14+Returns!M5*'Portfolio stocks'!E15</f>
        <v>4.9430808938543949E-3</v>
      </c>
      <c r="C11" s="19">
        <f t="shared" ref="C11:C33" si="0">B11-I11</f>
        <v>3.9430808938543949E-3</v>
      </c>
      <c r="D11" s="19">
        <f>Returns!N5</f>
        <v>9.647887323944726E-4</v>
      </c>
      <c r="E11" s="19">
        <f t="shared" ref="E11:E33" si="1">C11-D11</f>
        <v>2.9782921614599223E-3</v>
      </c>
      <c r="F11" s="20">
        <f>$B$3*(1+C11)</f>
        <v>100394.30808938543</v>
      </c>
      <c r="G11" s="20">
        <f>$B$3*(1+D11)</f>
        <v>100096.47887323945</v>
      </c>
      <c r="H11" s="19">
        <v>1</v>
      </c>
      <c r="I11" s="19">
        <f>Overview!B7</f>
        <v>1E-3</v>
      </c>
      <c r="J11" s="21">
        <f>1+C11</f>
        <v>1.0039430808938543</v>
      </c>
      <c r="K11" s="21">
        <f>1+D11</f>
        <v>1.0009647887323945</v>
      </c>
    </row>
    <row r="12" spans="1:12" x14ac:dyDescent="0.35">
      <c r="A12" s="13">
        <f>Returns!A6</f>
        <v>45382</v>
      </c>
      <c r="B12" s="19">
        <f>Returns!B6*'Portfolio stocks'!E4+Returns!C6*'Portfolio stocks'!E5+Returns!D6*'Portfolio stocks'!E6+Returns!E6*'Portfolio stocks'!E7+Returns!F6*'Portfolio stocks'!E8+Returns!G6*'Portfolio stocks'!E9+Returns!H6*'Portfolio stocks'!E10+Returns!I6*'Portfolio stocks'!E11+Returns!J6*'Portfolio stocks'!E12+Returns!K6*'Portfolio stocks'!E13+Returns!L6*'Portfolio stocks'!E14+Returns!M6*'Portfolio stocks'!E15</f>
        <v>1.0923183713932685E-2</v>
      </c>
      <c r="C12" s="19">
        <f t="shared" si="0"/>
        <v>9.9231837139326859E-3</v>
      </c>
      <c r="D12" s="19">
        <f>Returns!N6</f>
        <v>4.8685423218453039E-4</v>
      </c>
      <c r="E12" s="19">
        <f t="shared" si="1"/>
        <v>9.4363294817481555E-3</v>
      </c>
      <c r="F12" s="20">
        <f t="shared" ref="F12:F33" si="2">F11*(1+C12)</f>
        <v>101390.53925238956</v>
      </c>
      <c r="G12" s="20">
        <f t="shared" ref="G12:G33" si="3">G11*(1+D12)</f>
        <v>100145.21126760566</v>
      </c>
      <c r="H12" s="19">
        <f>1</f>
        <v>1</v>
      </c>
      <c r="I12" s="19">
        <f>Overview!B7</f>
        <v>1E-3</v>
      </c>
      <c r="J12" s="21">
        <f t="shared" ref="J12:J33" si="4">J11*(1+C12)</f>
        <v>1.0139053925238957</v>
      </c>
      <c r="K12" s="21">
        <f t="shared" ref="K12:K33" si="5">K11*(1+D12)</f>
        <v>1.0014521126760565</v>
      </c>
    </row>
    <row r="13" spans="1:12" x14ac:dyDescent="0.35">
      <c r="A13" s="13">
        <f>Returns!A7</f>
        <v>45412</v>
      </c>
      <c r="B13" s="19">
        <f>Returns!B7*'Portfolio stocks'!E4+Returns!C7*'Portfolio stocks'!E5+Returns!D7*'Portfolio stocks'!E6+Returns!E7*'Portfolio stocks'!E7+Returns!F7*'Portfolio stocks'!E8+Returns!G7*'Portfolio stocks'!E9+Returns!H7*'Portfolio stocks'!E10+Returns!I7*'Portfolio stocks'!E11+Returns!J7*'Portfolio stocks'!E12+Returns!K7*'Portfolio stocks'!E13+Returns!L7*'Portfolio stocks'!E14+Returns!M7*'Portfolio stocks'!E15</f>
        <v>5.7507741151708869E-3</v>
      </c>
      <c r="C13" s="19">
        <f t="shared" si="0"/>
        <v>4.7507741151708869E-3</v>
      </c>
      <c r="D13" s="19">
        <f>Returns!N7</f>
        <v>2.5005942075662091E-3</v>
      </c>
      <c r="E13" s="19">
        <f t="shared" si="1"/>
        <v>2.2501799076046778E-3</v>
      </c>
      <c r="F13" s="20">
        <f t="shared" si="2"/>
        <v>101872.22280179303</v>
      </c>
      <c r="G13" s="20">
        <f t="shared" si="3"/>
        <v>100395.63380281693</v>
      </c>
      <c r="H13" s="19">
        <f>1</f>
        <v>1</v>
      </c>
      <c r="I13" s="19">
        <f>Overview!B7</f>
        <v>1E-3</v>
      </c>
      <c r="J13" s="21">
        <f t="shared" si="4"/>
        <v>1.0187222280179304</v>
      </c>
      <c r="K13" s="21">
        <f t="shared" si="5"/>
        <v>1.0039563380281691</v>
      </c>
    </row>
    <row r="14" spans="1:12" x14ac:dyDescent="0.35">
      <c r="A14" s="13">
        <f>Returns!A8</f>
        <v>45443</v>
      </c>
      <c r="B14" s="19">
        <f>Returns!B8*'Portfolio stocks'!E4+Returns!C8*'Portfolio stocks'!E5+Returns!D8*'Portfolio stocks'!E6+Returns!E8*'Portfolio stocks'!E7+Returns!F8*'Portfolio stocks'!E8+Returns!G8*'Portfolio stocks'!E9+Returns!H8*'Portfolio stocks'!E10+Returns!I8*'Portfolio stocks'!E11+Returns!J8*'Portfolio stocks'!E12+Returns!K8*'Portfolio stocks'!E13+Returns!L8*'Portfolio stocks'!E14+Returns!M8*'Portfolio stocks'!E15</f>
        <v>3.2430904636744647E-2</v>
      </c>
      <c r="C14" s="19">
        <f t="shared" si="0"/>
        <v>3.1430904636744646E-2</v>
      </c>
      <c r="D14" s="19">
        <f>Returns!N8</f>
        <v>2.5497713973869685E-2</v>
      </c>
      <c r="E14" s="19">
        <f t="shared" si="1"/>
        <v>5.9331906628749612E-3</v>
      </c>
      <c r="F14" s="20">
        <f t="shared" si="2"/>
        <v>105074.1589218094</v>
      </c>
      <c r="G14" s="20">
        <f t="shared" si="3"/>
        <v>102955.49295774651</v>
      </c>
      <c r="H14" s="19">
        <f>1</f>
        <v>1</v>
      </c>
      <c r="I14" s="19">
        <f>Overview!B7</f>
        <v>1E-3</v>
      </c>
      <c r="J14" s="21">
        <f t="shared" si="4"/>
        <v>1.050741589218094</v>
      </c>
      <c r="K14" s="21">
        <f t="shared" si="5"/>
        <v>1.0295549295774649</v>
      </c>
    </row>
    <row r="15" spans="1:12" x14ac:dyDescent="0.35">
      <c r="A15" s="13">
        <f>Returns!A9</f>
        <v>45473</v>
      </c>
      <c r="B15" s="19">
        <f>Returns!B9*'Portfolio stocks'!E4+Returns!C9*'Portfolio stocks'!E5+Returns!D9*'Portfolio stocks'!E6+Returns!E9*'Portfolio stocks'!E7+Returns!F9*'Portfolio stocks'!E8+Returns!G9*'Portfolio stocks'!E9+Returns!H9*'Portfolio stocks'!E10+Returns!I9*'Portfolio stocks'!E11+Returns!J9*'Portfolio stocks'!E12+Returns!K9*'Portfolio stocks'!E13+Returns!L9*'Portfolio stocks'!E14+Returns!M9*'Portfolio stocks'!E15</f>
        <v>9.8004142427032901E-3</v>
      </c>
      <c r="C15" s="19">
        <f t="shared" si="0"/>
        <v>8.800414242703291E-3</v>
      </c>
      <c r="D15" s="19">
        <f>Returns!N9</f>
        <v>2.3995053243299758E-3</v>
      </c>
      <c r="E15" s="19">
        <f t="shared" si="1"/>
        <v>6.4009089183733152E-3</v>
      </c>
      <c r="F15" s="20">
        <f t="shared" si="2"/>
        <v>105998.85504652497</v>
      </c>
      <c r="G15" s="20">
        <f t="shared" si="3"/>
        <v>103202.53521126763</v>
      </c>
      <c r="H15" s="19">
        <f>1</f>
        <v>1</v>
      </c>
      <c r="I15" s="19">
        <f>Overview!B7</f>
        <v>1E-3</v>
      </c>
      <c r="J15" s="21">
        <f t="shared" si="4"/>
        <v>1.0599885504652498</v>
      </c>
      <c r="K15" s="21">
        <f t="shared" si="5"/>
        <v>1.0320253521126761</v>
      </c>
    </row>
    <row r="16" spans="1:12" x14ac:dyDescent="0.35">
      <c r="A16" s="13">
        <f>Returns!A10</f>
        <v>45504</v>
      </c>
      <c r="B16" s="19">
        <f>Returns!B10*'Portfolio stocks'!E4+Returns!C10*'Portfolio stocks'!E5+Returns!D10*'Portfolio stocks'!E6+Returns!E10*'Portfolio stocks'!E7+Returns!F10*'Portfolio stocks'!E8+Returns!G10*'Portfolio stocks'!E9+Returns!H10*'Portfolio stocks'!E10+Returns!I10*'Portfolio stocks'!E11+Returns!J10*'Portfolio stocks'!E12+Returns!K10*'Portfolio stocks'!E13+Returns!L10*'Portfolio stocks'!E14+Returns!M10*'Portfolio stocks'!E15</f>
        <v>-3.1762225515014994E-2</v>
      </c>
      <c r="C16" s="19">
        <f t="shared" si="0"/>
        <v>-3.2762225515014995E-2</v>
      </c>
      <c r="D16" s="19">
        <f>Returns!N10</f>
        <v>-3.5930987610851339E-2</v>
      </c>
      <c r="E16" s="19">
        <f t="shared" si="1"/>
        <v>3.1687620958363444E-3</v>
      </c>
      <c r="F16" s="20">
        <f t="shared" si="2"/>
        <v>102526.09665315734</v>
      </c>
      <c r="G16" s="20">
        <f t="shared" si="3"/>
        <v>99494.366197183132</v>
      </c>
      <c r="H16" s="19">
        <f>1</f>
        <v>1</v>
      </c>
      <c r="I16" s="19">
        <f>Overview!B7</f>
        <v>1E-3</v>
      </c>
      <c r="J16" s="21">
        <f t="shared" si="4"/>
        <v>1.0252609665315735</v>
      </c>
      <c r="K16" s="21">
        <f t="shared" si="5"/>
        <v>0.99494366197183104</v>
      </c>
    </row>
    <row r="17" spans="1:11" x14ac:dyDescent="0.35">
      <c r="A17" s="13">
        <f>Returns!A11</f>
        <v>45535</v>
      </c>
      <c r="B17" s="19">
        <f>Returns!B11*'Portfolio stocks'!E4+Returns!C11*'Portfolio stocks'!E5+Returns!D11*'Portfolio stocks'!E6+Returns!E11*'Portfolio stocks'!E7+Returns!F11*'Portfolio stocks'!E8+Returns!G11*'Portfolio stocks'!E9+Returns!H11*'Portfolio stocks'!E10+Returns!I11*'Portfolio stocks'!E11+Returns!J11*'Portfolio stocks'!E12+Returns!K11*'Portfolio stocks'!E13+Returns!L11*'Portfolio stocks'!E14+Returns!M11*'Portfolio stocks'!E15</f>
        <v>1.5425282809985046E-2</v>
      </c>
      <c r="C17" s="19">
        <f t="shared" si="0"/>
        <v>1.4425282809985045E-2</v>
      </c>
      <c r="D17" s="19">
        <f>Returns!N11</f>
        <v>1.5214960150620627E-2</v>
      </c>
      <c r="E17" s="19">
        <f t="shared" si="1"/>
        <v>-7.8967734063558129E-4</v>
      </c>
      <c r="F17" s="20">
        <f t="shared" si="2"/>
        <v>104005.064592783</v>
      </c>
      <c r="G17" s="20">
        <f t="shared" si="3"/>
        <v>101008.16901408453</v>
      </c>
      <c r="H17" s="19">
        <f>1</f>
        <v>1</v>
      </c>
      <c r="I17" s="19">
        <f>Overview!B7</f>
        <v>1E-3</v>
      </c>
      <c r="J17" s="21">
        <f t="shared" si="4"/>
        <v>1.04005064592783</v>
      </c>
      <c r="K17" s="21">
        <f t="shared" si="5"/>
        <v>1.0100816901408449</v>
      </c>
    </row>
    <row r="18" spans="1:11" x14ac:dyDescent="0.35">
      <c r="A18" s="13">
        <f>Returns!A12</f>
        <v>45565</v>
      </c>
      <c r="B18" s="19">
        <f>Returns!B12*'Portfolio stocks'!E4+Returns!C12*'Portfolio stocks'!E5+Returns!D12*'Portfolio stocks'!E6+Returns!E12*'Portfolio stocks'!E7+Returns!F12*'Portfolio stocks'!E8+Returns!G12*'Portfolio stocks'!E9+Returns!H12*'Portfolio stocks'!E10+Returns!I12*'Portfolio stocks'!E11+Returns!J12*'Portfolio stocks'!E12+Returns!K12*'Portfolio stocks'!E13+Returns!L12*'Portfolio stocks'!E14+Returns!M12*'Portfolio stocks'!E15</f>
        <v>5.4334954443145487E-3</v>
      </c>
      <c r="C18" s="19">
        <f t="shared" si="0"/>
        <v>4.4334954443145487E-3</v>
      </c>
      <c r="D18" s="19">
        <f>Returns!N12</f>
        <v>-1.7625125843956368E-3</v>
      </c>
      <c r="E18" s="19">
        <f t="shared" si="1"/>
        <v>6.1960080287101855E-3</v>
      </c>
      <c r="F18" s="20">
        <f t="shared" si="2"/>
        <v>104466.17057284075</v>
      </c>
      <c r="G18" s="20">
        <f t="shared" si="3"/>
        <v>100830.14084507045</v>
      </c>
      <c r="H18" s="19">
        <f>1</f>
        <v>1</v>
      </c>
      <c r="I18" s="19">
        <f>Overview!B7</f>
        <v>1E-3</v>
      </c>
      <c r="J18" s="21">
        <f t="shared" si="4"/>
        <v>1.0446617057284076</v>
      </c>
      <c r="K18" s="21">
        <f t="shared" si="5"/>
        <v>1.008301408450704</v>
      </c>
    </row>
    <row r="19" spans="1:11" x14ac:dyDescent="0.35">
      <c r="A19" s="13">
        <f>Returns!A13</f>
        <v>45596</v>
      </c>
      <c r="B19" s="19">
        <f>Returns!B13*'Portfolio stocks'!E4+Returns!C13*'Portfolio stocks'!E5+Returns!D13*'Portfolio stocks'!E6+Returns!E13*'Portfolio stocks'!E7+Returns!F13*'Portfolio stocks'!E8+Returns!G13*'Portfolio stocks'!E9+Returns!H13*'Portfolio stocks'!E10+Returns!I13*'Portfolio stocks'!E11+Returns!J13*'Portfolio stocks'!E12+Returns!K13*'Portfolio stocks'!E13+Returns!L13*'Portfolio stocks'!E14+Returns!M13*'Portfolio stocks'!E15</f>
        <v>-1.4333662375549497E-2</v>
      </c>
      <c r="C19" s="19">
        <f t="shared" si="0"/>
        <v>-1.5333662375549496E-2</v>
      </c>
      <c r="D19" s="19">
        <f>Returns!N13</f>
        <v>-6.1740984000413501E-4</v>
      </c>
      <c r="E19" s="19">
        <f t="shared" si="1"/>
        <v>-1.4716252535545361E-2</v>
      </c>
      <c r="F19" s="20">
        <f t="shared" si="2"/>
        <v>102864.32158361026</v>
      </c>
      <c r="G19" s="20">
        <f t="shared" si="3"/>
        <v>100767.88732394369</v>
      </c>
      <c r="H19" s="19">
        <f>1</f>
        <v>1</v>
      </c>
      <c r="I19" s="19">
        <f>Overview!B7</f>
        <v>1E-3</v>
      </c>
      <c r="J19" s="21">
        <f t="shared" si="4"/>
        <v>1.0286432158361025</v>
      </c>
      <c r="K19" s="21">
        <f t="shared" si="5"/>
        <v>1.0076788732394366</v>
      </c>
    </row>
    <row r="20" spans="1:11" x14ac:dyDescent="0.35">
      <c r="A20" s="13">
        <f>Returns!A14</f>
        <v>45626</v>
      </c>
      <c r="B20" s="19">
        <f>Returns!B14*'Portfolio stocks'!E4+Returns!C14*'Portfolio stocks'!E5+Returns!D14*'Portfolio stocks'!E6+Returns!E14*'Portfolio stocks'!E7+Returns!F14*'Portfolio stocks'!E8+Returns!G14*'Portfolio stocks'!E9+Returns!H14*'Portfolio stocks'!E10+Returns!I14*'Portfolio stocks'!E11+Returns!J14*'Portfolio stocks'!E12+Returns!K14*'Portfolio stocks'!E13+Returns!L14*'Portfolio stocks'!E14+Returns!M14*'Portfolio stocks'!E15</f>
        <v>8.672224900224873E-3</v>
      </c>
      <c r="C20" s="19">
        <f t="shared" si="0"/>
        <v>7.672224900224873E-3</v>
      </c>
      <c r="D20" s="19">
        <f>Returns!N14</f>
        <v>8.3849091203882509E-3</v>
      </c>
      <c r="E20" s="19">
        <f t="shared" si="1"/>
        <v>-7.1268422016337787E-4</v>
      </c>
      <c r="F20" s="20">
        <f t="shared" si="2"/>
        <v>103653.51979300876</v>
      </c>
      <c r="G20" s="20">
        <f t="shared" si="3"/>
        <v>101612.81690140849</v>
      </c>
      <c r="H20" s="19">
        <f>1</f>
        <v>1</v>
      </c>
      <c r="I20" s="19">
        <f>Overview!B7</f>
        <v>1E-3</v>
      </c>
      <c r="J20" s="21">
        <f t="shared" si="4"/>
        <v>1.0365351979300876</v>
      </c>
      <c r="K20" s="21">
        <f t="shared" si="5"/>
        <v>1.0161281690140844</v>
      </c>
    </row>
    <row r="21" spans="1:11" x14ac:dyDescent="0.35">
      <c r="A21" s="13">
        <f>Returns!A15</f>
        <v>45657</v>
      </c>
      <c r="B21" s="19">
        <f>Returns!B15*'Portfolio stocks'!E4+Returns!C15*'Portfolio stocks'!E5+Returns!D15*'Portfolio stocks'!E6+Returns!E15*'Portfolio stocks'!E7+Returns!F15*'Portfolio stocks'!E8+Returns!G15*'Portfolio stocks'!E9+Returns!H15*'Portfolio stocks'!E10+Returns!I15*'Portfolio stocks'!E11+Returns!J15*'Portfolio stocks'!E12+Returns!K15*'Portfolio stocks'!E13+Returns!L15*'Portfolio stocks'!E14+Returns!M15*'Portfolio stocks'!E15</f>
        <v>1.8373209693822407E-2</v>
      </c>
      <c r="C21" s="19">
        <f t="shared" si="0"/>
        <v>1.7373209693822406E-2</v>
      </c>
      <c r="D21" s="19">
        <f>Returns!N15</f>
        <v>1.1314697741080071E-2</v>
      </c>
      <c r="E21" s="19">
        <f t="shared" si="1"/>
        <v>6.0585119527423355E-3</v>
      </c>
      <c r="F21" s="20">
        <f t="shared" si="2"/>
        <v>105454.31412787548</v>
      </c>
      <c r="G21" s="20">
        <f t="shared" si="3"/>
        <v>102762.53521126763</v>
      </c>
      <c r="H21" s="19">
        <f>1</f>
        <v>1</v>
      </c>
      <c r="I21" s="19">
        <f>Overview!B7</f>
        <v>1E-3</v>
      </c>
      <c r="J21" s="21">
        <f t="shared" si="4"/>
        <v>1.0545431412787547</v>
      </c>
      <c r="K21" s="21">
        <f t="shared" si="5"/>
        <v>1.0276253521126759</v>
      </c>
    </row>
    <row r="22" spans="1:11" x14ac:dyDescent="0.35">
      <c r="A22" s="13">
        <f>Returns!A16</f>
        <v>45688</v>
      </c>
      <c r="B22" s="19">
        <f>Returns!B16*'Portfolio stocks'!E4+Returns!C16*'Portfolio stocks'!E5+Returns!D16*'Portfolio stocks'!E6+Returns!E16*'Portfolio stocks'!E7+Returns!F16*'Portfolio stocks'!E8+Returns!G16*'Portfolio stocks'!E9+Returns!H16*'Portfolio stocks'!E10+Returns!I16*'Portfolio stocks'!E11+Returns!J16*'Portfolio stocks'!E12+Returns!K16*'Portfolio stocks'!E13+Returns!L16*'Portfolio stocks'!E14+Returns!M16*'Portfolio stocks'!E15</f>
        <v>4.4186142638422327E-2</v>
      </c>
      <c r="C22" s="19">
        <f t="shared" si="0"/>
        <v>4.3186142638422326E-2</v>
      </c>
      <c r="D22" s="19">
        <f>Returns!N16</f>
        <v>3.707851000666107E-2</v>
      </c>
      <c r="E22" s="19">
        <f t="shared" si="1"/>
        <v>6.1076326317612561E-3</v>
      </c>
      <c r="F22" s="20">
        <f t="shared" si="2"/>
        <v>110008.4791796389</v>
      </c>
      <c r="G22" s="20">
        <f t="shared" si="3"/>
        <v>106572.81690140849</v>
      </c>
      <c r="H22" s="19">
        <f>1</f>
        <v>1</v>
      </c>
      <c r="I22" s="19">
        <f>Overview!B7</f>
        <v>1E-3</v>
      </c>
      <c r="J22" s="21">
        <f t="shared" si="4"/>
        <v>1.100084791796389</v>
      </c>
      <c r="K22" s="21">
        <f t="shared" si="5"/>
        <v>1.0657281690140843</v>
      </c>
    </row>
    <row r="23" spans="1:11" x14ac:dyDescent="0.35">
      <c r="A23" s="13">
        <f>Returns!A17</f>
        <v>45716</v>
      </c>
      <c r="B23" s="19">
        <f>Returns!B17*'Portfolio stocks'!E4+Returns!C17*'Portfolio stocks'!E5+Returns!D17*'Portfolio stocks'!E6+Returns!E17*'Portfolio stocks'!E7+Returns!F17*'Portfolio stocks'!E8+Returns!G17*'Portfolio stocks'!E9+Returns!H17*'Portfolio stocks'!E10+Returns!I17*'Portfolio stocks'!E11+Returns!J17*'Portfolio stocks'!E12+Returns!K17*'Portfolio stocks'!E13+Returns!L17*'Portfolio stocks'!E14+Returns!M17*'Portfolio stocks'!E15</f>
        <v>1.2203905601890015E-2</v>
      </c>
      <c r="C23" s="19">
        <f t="shared" si="0"/>
        <v>1.1203905601890014E-2</v>
      </c>
      <c r="D23" s="19">
        <f>Returns!N17</f>
        <v>2.2628183864236151E-2</v>
      </c>
      <c r="E23" s="19">
        <f t="shared" si="1"/>
        <v>-1.1424278262346137E-2</v>
      </c>
      <c r="F23" s="20">
        <f t="shared" si="2"/>
        <v>111241.00379577506</v>
      </c>
      <c r="G23" s="20">
        <f t="shared" si="3"/>
        <v>108984.36619718313</v>
      </c>
      <c r="H23" s="19">
        <f>1</f>
        <v>1</v>
      </c>
      <c r="I23" s="19">
        <f>Overview!B7</f>
        <v>1E-3</v>
      </c>
      <c r="J23" s="21">
        <f t="shared" si="4"/>
        <v>1.1124100379577506</v>
      </c>
      <c r="K23" s="21">
        <f t="shared" si="5"/>
        <v>1.0898436619718308</v>
      </c>
    </row>
    <row r="24" spans="1:11" x14ac:dyDescent="0.35">
      <c r="A24" s="13">
        <f>Returns!A18</f>
        <v>45747</v>
      </c>
      <c r="B24" s="19">
        <f>Returns!B18*'Portfolio stocks'!E4+Returns!C18*'Portfolio stocks'!E5+Returns!D18*'Portfolio stocks'!E6+Returns!E18*'Portfolio stocks'!E7+Returns!F18*'Portfolio stocks'!E8+Returns!G18*'Portfolio stocks'!E9+Returns!H18*'Portfolio stocks'!E10+Returns!I18*'Portfolio stocks'!E11+Returns!J18*'Portfolio stocks'!E12+Returns!K18*'Portfolio stocks'!E13+Returns!L18*'Portfolio stocks'!E14+Returns!M18*'Portfolio stocks'!E15</f>
        <v>1.536511098701074E-2</v>
      </c>
      <c r="C24" s="19">
        <f t="shared" si="0"/>
        <v>1.4365110987010741E-2</v>
      </c>
      <c r="D24" s="19">
        <f>Returns!N18</f>
        <v>7.1660362191761084E-3</v>
      </c>
      <c r="E24" s="19">
        <f t="shared" si="1"/>
        <v>7.1990747678346324E-3</v>
      </c>
      <c r="F24" s="20">
        <f t="shared" si="2"/>
        <v>112838.99316160784</v>
      </c>
      <c r="G24" s="20">
        <f t="shared" si="3"/>
        <v>109765.3521126761</v>
      </c>
      <c r="H24" s="19">
        <f>1</f>
        <v>1</v>
      </c>
      <c r="I24" s="19">
        <f>Overview!B7</f>
        <v>1E-3</v>
      </c>
      <c r="J24" s="21">
        <f t="shared" si="4"/>
        <v>1.1283899316160784</v>
      </c>
      <c r="K24" s="21">
        <f t="shared" si="5"/>
        <v>1.0976535211267604</v>
      </c>
    </row>
    <row r="25" spans="1:11" x14ac:dyDescent="0.35">
      <c r="A25" s="13">
        <f>Returns!A19</f>
        <v>45777</v>
      </c>
      <c r="B25" s="19">
        <f>Returns!B19*'Portfolio stocks'!E4+Returns!C19*'Portfolio stocks'!E5+Returns!D19*'Portfolio stocks'!E6+Returns!E19*'Portfolio stocks'!E7+Returns!F19*'Portfolio stocks'!E8+Returns!G19*'Portfolio stocks'!E9+Returns!H19*'Portfolio stocks'!E10+Returns!I19*'Portfolio stocks'!E11+Returns!J19*'Portfolio stocks'!E12+Returns!K19*'Portfolio stocks'!E13+Returns!L19*'Portfolio stocks'!E14+Returns!M19*'Portfolio stocks'!E15</f>
        <v>-3.1983745889392714E-3</v>
      </c>
      <c r="C25" s="19">
        <f t="shared" si="0"/>
        <v>-4.1983745889392719E-3</v>
      </c>
      <c r="D25" s="19">
        <f>Returns!N19</f>
        <v>-1.6671927568924327E-2</v>
      </c>
      <c r="E25" s="19">
        <f t="shared" si="1"/>
        <v>1.2473552979985056E-2</v>
      </c>
      <c r="F25" s="20">
        <f t="shared" si="2"/>
        <v>112365.25280007666</v>
      </c>
      <c r="G25" s="20">
        <f t="shared" si="3"/>
        <v>107935.35211267609</v>
      </c>
      <c r="H25" s="19">
        <f>1</f>
        <v>1</v>
      </c>
      <c r="I25" s="19">
        <f>Overview!B7</f>
        <v>1E-3</v>
      </c>
      <c r="J25" s="21">
        <f t="shared" si="4"/>
        <v>1.1236525280007665</v>
      </c>
      <c r="K25" s="21">
        <f t="shared" si="5"/>
        <v>1.0793535211267602</v>
      </c>
    </row>
    <row r="26" spans="1:11" x14ac:dyDescent="0.35">
      <c r="A26" s="13">
        <f>Returns!A20</f>
        <v>45808</v>
      </c>
      <c r="B26" s="19">
        <f>Returns!B20*'Portfolio stocks'!E4+Returns!C20*'Portfolio stocks'!E5+Returns!D20*'Portfolio stocks'!E6+Returns!E20*'Portfolio stocks'!E7+Returns!F20*'Portfolio stocks'!E8+Returns!G20*'Portfolio stocks'!E9+Returns!H20*'Portfolio stocks'!E10+Returns!I20*'Portfolio stocks'!E11+Returns!J20*'Portfolio stocks'!E12+Returns!K20*'Portfolio stocks'!E13+Returns!L20*'Portfolio stocks'!E14+Returns!M20*'Portfolio stocks'!E15</f>
        <v>-3.8188726014388025E-2</v>
      </c>
      <c r="C26" s="19">
        <f t="shared" si="0"/>
        <v>-3.9188726014388026E-2</v>
      </c>
      <c r="D26" s="19">
        <f>Returns!N20</f>
        <v>-2.4370352101740655E-2</v>
      </c>
      <c r="E26" s="19">
        <f t="shared" si="1"/>
        <v>-1.481837391264737E-2</v>
      </c>
      <c r="F26" s="20">
        <f t="shared" si="2"/>
        <v>107961.80169455701</v>
      </c>
      <c r="G26" s="20">
        <f t="shared" si="3"/>
        <v>105304.92957746482</v>
      </c>
      <c r="H26" s="19">
        <f>1</f>
        <v>1</v>
      </c>
      <c r="I26" s="19">
        <f>Overview!B7</f>
        <v>1E-3</v>
      </c>
      <c r="J26" s="21">
        <f t="shared" si="4"/>
        <v>1.07961801694557</v>
      </c>
      <c r="K26" s="21">
        <f t="shared" si="5"/>
        <v>1.0530492957746476</v>
      </c>
    </row>
    <row r="27" spans="1:11" x14ac:dyDescent="0.35">
      <c r="A27" s="13">
        <f>Returns!A21</f>
        <v>45838</v>
      </c>
      <c r="B27" s="19">
        <f>Returns!B21*'Portfolio stocks'!E4+Returns!C21*'Portfolio stocks'!E5+Returns!D21*'Portfolio stocks'!E6+Returns!E21*'Portfolio stocks'!E7+Returns!F21*'Portfolio stocks'!E8+Returns!G21*'Portfolio stocks'!E9+Returns!H21*'Portfolio stocks'!E10+Returns!I21*'Portfolio stocks'!E11+Returns!J21*'Portfolio stocks'!E12+Returns!K21*'Portfolio stocks'!E13+Returns!L21*'Portfolio stocks'!E14+Returns!M21*'Portfolio stocks'!E15</f>
        <v>5.2702040649068582E-3</v>
      </c>
      <c r="C27" s="19">
        <f t="shared" si="0"/>
        <v>4.2702040649068582E-3</v>
      </c>
      <c r="D27" s="19">
        <f>Returns!N21</f>
        <v>1.1085178522466599E-2</v>
      </c>
      <c r="E27" s="19">
        <f t="shared" si="1"/>
        <v>-6.8149744575597406E-3</v>
      </c>
      <c r="F27" s="20">
        <f t="shared" si="2"/>
        <v>108422.82061900779</v>
      </c>
      <c r="G27" s="20">
        <f t="shared" si="3"/>
        <v>106472.2535211268</v>
      </c>
      <c r="H27" s="19">
        <f>1</f>
        <v>1</v>
      </c>
      <c r="I27" s="19">
        <f>Overview!B7</f>
        <v>1E-3</v>
      </c>
      <c r="J27" s="21">
        <f t="shared" si="4"/>
        <v>1.0842282061900779</v>
      </c>
      <c r="K27" s="21">
        <f t="shared" si="5"/>
        <v>1.0647225352112673</v>
      </c>
    </row>
    <row r="28" spans="1:11" x14ac:dyDescent="0.35">
      <c r="A28" s="13">
        <f>Returns!A22</f>
        <v>45869</v>
      </c>
      <c r="B28" s="19">
        <f>Returns!B22*'Portfolio stocks'!E4+Returns!C22*'Portfolio stocks'!E5+Returns!D22*'Portfolio stocks'!E6+Returns!E22*'Portfolio stocks'!E7+Returns!F22*'Portfolio stocks'!E8+Returns!G22*'Portfolio stocks'!E9+Returns!H22*'Portfolio stocks'!E10+Returns!I22*'Portfolio stocks'!E11+Returns!J22*'Portfolio stocks'!E12+Returns!K22*'Portfolio stocks'!E13+Returns!L22*'Portfolio stocks'!E14+Returns!M22*'Portfolio stocks'!E15</f>
        <v>4.744311087824872E-2</v>
      </c>
      <c r="C28" s="19">
        <f t="shared" si="0"/>
        <v>4.644311087824872E-2</v>
      </c>
      <c r="D28" s="19">
        <f>Returns!N22</f>
        <v>4.1132186789390346E-2</v>
      </c>
      <c r="E28" s="19">
        <f t="shared" si="1"/>
        <v>5.3109240888583736E-3</v>
      </c>
      <c r="F28" s="20">
        <f t="shared" si="2"/>
        <v>113458.31369874885</v>
      </c>
      <c r="G28" s="20">
        <f t="shared" si="3"/>
        <v>110851.69014084511</v>
      </c>
      <c r="H28" s="19">
        <f>1</f>
        <v>1</v>
      </c>
      <c r="I28" s="19">
        <f>Overview!B7</f>
        <v>1E-3</v>
      </c>
      <c r="J28" s="21">
        <f t="shared" si="4"/>
        <v>1.1345831369874886</v>
      </c>
      <c r="K28" s="21">
        <f t="shared" si="5"/>
        <v>1.1085169014084504</v>
      </c>
    </row>
    <row r="29" spans="1:11" x14ac:dyDescent="0.35">
      <c r="A29" s="13">
        <f>Returns!A23</f>
        <v>45900</v>
      </c>
      <c r="B29" s="19">
        <f>Returns!B23*'Portfolio stocks'!E4+Returns!C23*'Portfolio stocks'!E5+Returns!D23*'Portfolio stocks'!E6+Returns!E23*'Portfolio stocks'!E7+Returns!F23*'Portfolio stocks'!E8+Returns!G23*'Portfolio stocks'!E9+Returns!H23*'Portfolio stocks'!E10+Returns!I23*'Portfolio stocks'!E11+Returns!J23*'Portfolio stocks'!E12+Returns!K23*'Portfolio stocks'!E13+Returns!L23*'Portfolio stocks'!E14+Returns!M23*'Portfolio stocks'!E15</f>
        <v>1.6214804089851115E-2</v>
      </c>
      <c r="C29" s="19">
        <f t="shared" si="0"/>
        <v>1.5214804089851115E-2</v>
      </c>
      <c r="D29" s="19">
        <f>Returns!N23</f>
        <v>5.8865607771836359E-3</v>
      </c>
      <c r="E29" s="19">
        <f t="shared" si="1"/>
        <v>9.3282433126674787E-3</v>
      </c>
      <c r="F29" s="20">
        <f t="shared" si="2"/>
        <v>115184.5597140402</v>
      </c>
      <c r="G29" s="20">
        <f t="shared" si="3"/>
        <v>111504.22535211273</v>
      </c>
      <c r="H29" s="19">
        <f>1</f>
        <v>1</v>
      </c>
      <c r="I29" s="19">
        <f>Overview!B7</f>
        <v>1E-3</v>
      </c>
      <c r="J29" s="21">
        <f t="shared" si="4"/>
        <v>1.151845597140402</v>
      </c>
      <c r="K29" s="21">
        <f t="shared" si="5"/>
        <v>1.1150422535211264</v>
      </c>
    </row>
    <row r="30" spans="1:11" x14ac:dyDescent="0.35">
      <c r="A30" s="13">
        <f>Returns!A24</f>
        <v>45930</v>
      </c>
      <c r="B30" s="19">
        <f>Returns!B24*'Portfolio stocks'!E4+Returns!C24*'Portfolio stocks'!E5+Returns!D24*'Portfolio stocks'!E6+Returns!E24*'Portfolio stocks'!E7+Returns!F24*'Portfolio stocks'!E8+Returns!G24*'Portfolio stocks'!E9+Returns!H24*'Portfolio stocks'!E10+Returns!I24*'Portfolio stocks'!E11+Returns!J24*'Portfolio stocks'!E12+Returns!K24*'Portfolio stocks'!E13+Returns!L24*'Portfolio stocks'!E14+Returns!M24*'Portfolio stocks'!E15</f>
        <v>8.4697523656518652E-3</v>
      </c>
      <c r="C30" s="19">
        <f t="shared" si="0"/>
        <v>7.4697523656518652E-3</v>
      </c>
      <c r="D30" s="19">
        <f>Returns!N24</f>
        <v>2.072807194826165E-3</v>
      </c>
      <c r="E30" s="19">
        <f t="shared" si="1"/>
        <v>5.3969451708257002E-3</v>
      </c>
      <c r="F30" s="20">
        <f t="shared" si="2"/>
        <v>116044.95985145072</v>
      </c>
      <c r="G30" s="20">
        <f t="shared" si="3"/>
        <v>111735.3521126761</v>
      </c>
      <c r="H30" s="19">
        <f>1</f>
        <v>1</v>
      </c>
      <c r="I30" s="19">
        <f>Overview!B7</f>
        <v>1E-3</v>
      </c>
      <c r="J30" s="21">
        <f t="shared" si="4"/>
        <v>1.1604495985145074</v>
      </c>
      <c r="K30" s="21">
        <f t="shared" si="5"/>
        <v>1.1173535211267602</v>
      </c>
    </row>
    <row r="31" spans="1:11" x14ac:dyDescent="0.35">
      <c r="A31" s="13">
        <f>Returns!A25</f>
        <v>45961</v>
      </c>
      <c r="B31" s="19">
        <f>Returns!B25*'Portfolio stocks'!E4+Returns!C25*'Portfolio stocks'!E5+Returns!D25*'Portfolio stocks'!E6+Returns!E25*'Portfolio stocks'!E7+Returns!F25*'Portfolio stocks'!E8+Returns!G25*'Portfolio stocks'!E9+Returns!H25*'Portfolio stocks'!E10+Returns!I25*'Portfolio stocks'!E11+Returns!J25*'Portfolio stocks'!E12+Returns!K25*'Portfolio stocks'!E13+Returns!L25*'Portfolio stocks'!E14+Returns!M25*'Portfolio stocks'!E15</f>
        <v>2.4258775928571976E-2</v>
      </c>
      <c r="C31" s="19">
        <f t="shared" si="0"/>
        <v>2.3258775928571975E-2</v>
      </c>
      <c r="D31" s="19">
        <f>Returns!N25</f>
        <v>2.0264180577597157E-2</v>
      </c>
      <c r="E31" s="19">
        <f t="shared" si="1"/>
        <v>2.9945953509748179E-3</v>
      </c>
      <c r="F31" s="20">
        <f t="shared" si="2"/>
        <v>118744.02357027576</v>
      </c>
      <c r="G31" s="20">
        <f t="shared" si="3"/>
        <v>113999.57746478877</v>
      </c>
      <c r="H31" s="19">
        <f>1</f>
        <v>1</v>
      </c>
      <c r="I31" s="19">
        <f>Overview!B7</f>
        <v>1E-3</v>
      </c>
      <c r="J31" s="21">
        <f t="shared" si="4"/>
        <v>1.1874402357027576</v>
      </c>
      <c r="K31" s="21">
        <f t="shared" si="5"/>
        <v>1.1399957746478868</v>
      </c>
    </row>
    <row r="32" spans="1:11" x14ac:dyDescent="0.35">
      <c r="A32" s="13">
        <f>Returns!A26</f>
        <v>45991</v>
      </c>
      <c r="B32" s="19">
        <f>Returns!B26*'Portfolio stocks'!E4+Returns!C26*'Portfolio stocks'!E5+Returns!D26*'Portfolio stocks'!E6+Returns!E26*'Portfolio stocks'!E7+Returns!F26*'Portfolio stocks'!E8+Returns!G26*'Portfolio stocks'!E9+Returns!H26*'Portfolio stocks'!E10+Returns!I26*'Portfolio stocks'!E11+Returns!J26*'Portfolio stocks'!E12+Returns!K26*'Portfolio stocks'!E13+Returns!L26*'Portfolio stocks'!E14+Returns!M26*'Portfolio stocks'!E15</f>
        <v>-3.7836660610099965E-2</v>
      </c>
      <c r="C32" s="19">
        <f t="shared" si="0"/>
        <v>-3.8836660610099966E-2</v>
      </c>
      <c r="D32" s="19">
        <f>Returns!N26</f>
        <v>-3.5042136306410843E-2</v>
      </c>
      <c r="E32" s="19">
        <f t="shared" si="1"/>
        <v>-3.794524303689123E-3</v>
      </c>
      <c r="F32" s="20">
        <f t="shared" si="2"/>
        <v>114132.40222739926</v>
      </c>
      <c r="G32" s="20">
        <f t="shared" si="3"/>
        <v>110004.7887323944</v>
      </c>
      <c r="H32" s="19">
        <f>1</f>
        <v>1</v>
      </c>
      <c r="I32" s="19">
        <f>Overview!B7</f>
        <v>1E-3</v>
      </c>
      <c r="J32" s="21">
        <f t="shared" si="4"/>
        <v>1.1413240222739924</v>
      </c>
      <c r="K32" s="21">
        <f t="shared" si="5"/>
        <v>1.1000478873239432</v>
      </c>
    </row>
    <row r="33" spans="1:11" x14ac:dyDescent="0.35">
      <c r="A33" s="13">
        <f>Returns!A27</f>
        <v>46022</v>
      </c>
      <c r="B33" s="19">
        <f>Returns!B27*'Portfolio stocks'!E4+Returns!C27*'Portfolio stocks'!E5+Returns!D27*'Portfolio stocks'!E6+Returns!E27*'Portfolio stocks'!E7+Returns!F27*'Portfolio stocks'!E8+Returns!G27*'Portfolio stocks'!E9+Returns!H27*'Portfolio stocks'!E10+Returns!I27*'Portfolio stocks'!E11+Returns!J27*'Portfolio stocks'!E12+Returns!K27*'Portfolio stocks'!E13+Returns!L27*'Portfolio stocks'!E14+Returns!M27*'Portfolio stocks'!E15</f>
        <v>-4.6153413202247306E-3</v>
      </c>
      <c r="C33" s="19">
        <f t="shared" si="0"/>
        <v>-5.6153413202247307E-3</v>
      </c>
      <c r="D33" s="19">
        <f>Returns!N27</f>
        <v>-2.8769554206347081E-3</v>
      </c>
      <c r="E33" s="19">
        <f t="shared" si="1"/>
        <v>-2.7383858995900226E-3</v>
      </c>
      <c r="F33" s="20">
        <f t="shared" si="2"/>
        <v>113491.50983319525</v>
      </c>
      <c r="G33" s="20">
        <f t="shared" si="3"/>
        <v>109688.30985915496</v>
      </c>
      <c r="H33" s="19">
        <f>1</f>
        <v>1</v>
      </c>
      <c r="I33" s="19">
        <f>Overview!B7</f>
        <v>1E-3</v>
      </c>
      <c r="J33" s="21">
        <f t="shared" si="4"/>
        <v>1.1349150983319523</v>
      </c>
      <c r="K33" s="21">
        <f t="shared" si="5"/>
        <v>1.0968830985915488</v>
      </c>
    </row>
    <row r="34" spans="1:11" x14ac:dyDescent="0.35">
      <c r="A34" s="13"/>
      <c r="B34" s="19"/>
      <c r="C34" s="19"/>
      <c r="D34" s="19"/>
      <c r="E34" s="19"/>
      <c r="F34" s="20"/>
      <c r="G34" s="20"/>
      <c r="H34" s="19"/>
      <c r="I34" s="19"/>
      <c r="J34" s="21"/>
      <c r="K34" s="21"/>
    </row>
    <row r="36" spans="1:11" ht="22" customHeight="1" x14ac:dyDescent="0.35">
      <c r="A36" s="26" t="s">
        <v>77</v>
      </c>
      <c r="B36" s="27"/>
      <c r="C36" s="27"/>
      <c r="D36" s="27"/>
      <c r="E36" s="27"/>
      <c r="F36" s="27"/>
      <c r="G36" s="27"/>
      <c r="H36" s="27"/>
    </row>
    <row r="37" spans="1:11" x14ac:dyDescent="0.35">
      <c r="A37" s="10" t="s">
        <v>78</v>
      </c>
      <c r="B37" s="22">
        <f>F33</f>
        <v>113491.50983319525</v>
      </c>
    </row>
    <row r="38" spans="1:11" x14ac:dyDescent="0.35">
      <c r="A38" s="10" t="s">
        <v>79</v>
      </c>
      <c r="B38" s="22">
        <f>G33</f>
        <v>109688.30985915496</v>
      </c>
    </row>
    <row r="39" spans="1:11" x14ac:dyDescent="0.35">
      <c r="A39" s="10" t="s">
        <v>80</v>
      </c>
      <c r="B39" s="23">
        <f>J33-1</f>
        <v>0.13491509833195225</v>
      </c>
    </row>
  </sheetData>
  <mergeCells count="3">
    <mergeCell ref="A8:L8"/>
    <mergeCell ref="A36:H36"/>
    <mergeCell ref="A1:L1"/>
  </mergeCells>
  <conditionalFormatting sqref="E11:E3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7"/>
  <sheetViews>
    <sheetView showGridLines="0" workbookViewId="0">
      <selection activeCell="B20" sqref="B20"/>
    </sheetView>
  </sheetViews>
  <sheetFormatPr defaultRowHeight="14.5" x14ac:dyDescent="0.35"/>
  <cols>
    <col min="1" max="1" width="28" customWidth="1"/>
    <col min="2" max="2" width="16" customWidth="1"/>
    <col min="3" max="3" width="4" customWidth="1"/>
    <col min="4" max="4" width="28" customWidth="1"/>
    <col min="5" max="5" width="16" customWidth="1"/>
    <col min="6" max="6" width="4" customWidth="1"/>
  </cols>
  <sheetData>
    <row r="1" spans="1:10" ht="22" customHeight="1" x14ac:dyDescent="0.35">
      <c r="A1" s="26" t="s">
        <v>81</v>
      </c>
      <c r="B1" s="27"/>
      <c r="C1" s="27"/>
      <c r="D1" s="27"/>
      <c r="E1" s="27"/>
      <c r="F1" s="27"/>
      <c r="G1" s="27"/>
      <c r="H1" s="27"/>
      <c r="I1" s="27"/>
      <c r="J1" s="27"/>
    </row>
    <row r="3" spans="1:10" ht="15.5" x14ac:dyDescent="0.35">
      <c r="A3" s="10" t="s">
        <v>82</v>
      </c>
      <c r="B3" s="24">
        <f>Simulation!B37</f>
        <v>113491.50983319525</v>
      </c>
      <c r="D3" s="10" t="s">
        <v>83</v>
      </c>
      <c r="E3" s="24">
        <f>Simulation!B38</f>
        <v>109688.30985915496</v>
      </c>
    </row>
    <row r="6" spans="1:10" ht="15.5" x14ac:dyDescent="0.35">
      <c r="A6" s="10" t="s">
        <v>84</v>
      </c>
      <c r="B6" s="25">
        <f>Simulation!B39</f>
        <v>0.13491509833195225</v>
      </c>
    </row>
    <row r="13" spans="1:10" ht="22" customHeight="1" x14ac:dyDescent="0.35">
      <c r="A13" s="31" t="s">
        <v>94</v>
      </c>
      <c r="B13" s="27"/>
      <c r="C13" s="27"/>
      <c r="D13" s="27"/>
      <c r="E13" s="27"/>
      <c r="F13" s="27"/>
      <c r="G13" s="27"/>
      <c r="H13" s="27"/>
    </row>
    <row r="14" spans="1:10" x14ac:dyDescent="0.35">
      <c r="A14" t="s">
        <v>85</v>
      </c>
    </row>
    <row r="15" spans="1:10" x14ac:dyDescent="0.35">
      <c r="A15" t="s">
        <v>86</v>
      </c>
    </row>
    <row r="16" spans="1:10" x14ac:dyDescent="0.35">
      <c r="A16" t="s">
        <v>87</v>
      </c>
    </row>
    <row r="17" spans="1:1" x14ac:dyDescent="0.35">
      <c r="A17" t="s">
        <v>88</v>
      </c>
    </row>
  </sheetData>
  <mergeCells count="2">
    <mergeCell ref="A1:J1"/>
    <mergeCell ref="A13:H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Portfolio stocks</vt:lpstr>
      <vt:lpstr>Historical Prices</vt:lpstr>
      <vt:lpstr>Returns</vt:lpstr>
      <vt:lpstr>Simulation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SOHAIL RAZA</cp:lastModifiedBy>
  <dcterms:created xsi:type="dcterms:W3CDTF">2026-04-28T05:40:09Z</dcterms:created>
  <dcterms:modified xsi:type="dcterms:W3CDTF">2026-04-28T05:40:09Z</dcterms:modified>
</cp:coreProperties>
</file>